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SWZ-0001\Desktop\"/>
    </mc:Choice>
  </mc:AlternateContent>
  <xr:revisionPtr revIDLastSave="0" documentId="13_ncr:1_{FFE0CE76-285F-427D-9E91-6090F35AC61F}" xr6:coauthVersionLast="47" xr6:coauthVersionMax="47" xr10:uidLastSave="{00000000-0000-0000-0000-000000000000}"/>
  <bookViews>
    <workbookView xWindow="-108" yWindow="-108" windowWidth="23256" windowHeight="13896" xr2:uid="{00000000-000D-0000-FFFF-FFFF00000000}"/>
  </bookViews>
  <sheets>
    <sheet name="請求書" sheetId="29" r:id="rId1"/>
    <sheet name="内訳書" sheetId="21" r:id="rId2"/>
    <sheet name="PDF用" sheetId="31" state="hidden" r:id="rId3"/>
    <sheet name="PDF用(2)" sheetId="32" state="hidden" r:id="rId4"/>
    <sheet name="Sheet1" sheetId="30" state="hidden" r:id="rId5"/>
  </sheets>
  <definedNames>
    <definedName name="_xlnm.Print_Area" localSheetId="2">PDF用!$A$1:$K$24</definedName>
    <definedName name="_xlnm.Print_Area" localSheetId="3">'PDF用(2)'!$A$1:$L$22</definedName>
    <definedName name="_xlnm.Print_Area" localSheetId="0">請求書!$A$1:$K$30</definedName>
    <definedName name="_xlnm.Print_Area" localSheetId="1">内訳書!$A$1:$O$24</definedName>
    <definedName name="_xlnm.Print_Titles" localSheetId="3">'PDF用(2)'!$1:$4</definedName>
    <definedName name="_xlnm.Print_Titles" localSheetId="1">内訳書!$1:$4</definedName>
    <definedName name="愛和会">Sheet1!$C$4</definedName>
    <definedName name="委託連携1">内訳書!$H$5:$H$22</definedName>
    <definedName name="委託連携2">内訳書!$H$25:$H$42</definedName>
    <definedName name="委託連携3">内訳書!$H$45:$H$62</definedName>
    <definedName name="委託連携4">内訳書!$H$65:$H$82</definedName>
    <definedName name="委託連携加算">Sheet1!$C$8</definedName>
    <definedName name="画像">INDEX(Sheet1!$C$2:$C$4,MATCH(請求書!$I$2,Sheet1!$B$2:$B$4,0))</definedName>
    <definedName name="介護予防ケアマネジメント件数">内訳書!$Z$2:$AA$5</definedName>
    <definedName name="介護予防ケアマネジメント費">Sheet1!$C$6</definedName>
    <definedName name="改定前介護予防ケアマネジメント費">Sheet1!$C$9</definedName>
    <definedName name="区分">内訳書!$Y$2:$AA$5</definedName>
    <definedName name="月">Sheet1!$F$6:$F$18</definedName>
    <definedName name="支援費件数1">内訳書!$F$5:$F$22</definedName>
    <definedName name="支援費件数2">内訳書!$F$25:$F$42</definedName>
    <definedName name="支援費件数3">内訳書!$F$45:$F$62</definedName>
    <definedName name="支援費件数4">内訳書!$F$65:$F$82</definedName>
    <definedName name="初回加算">Sheet1!$C$7</definedName>
    <definedName name="初回加算件数1">内訳書!$G$5:$G$22</definedName>
    <definedName name="初回加算件数2">内訳書!$G$25:$G$42</definedName>
    <definedName name="初回加算件数3">内訳書!$G$45:$G$62</definedName>
    <definedName name="初回加算件数4">内訳書!$G$65:$G$82</definedName>
    <definedName name="日">Sheet1!$G$6:$G$16</definedName>
    <definedName name="年">Sheet1!$E$6:$E$11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1" l="1"/>
  <c r="E23" i="21"/>
  <c r="E64" i="21" s="1"/>
  <c r="E43" i="21"/>
  <c r="D63" i="21"/>
  <c r="C83" i="21"/>
  <c r="H83" i="21"/>
  <c r="G83" i="21"/>
  <c r="E83" i="21"/>
  <c r="D83" i="21"/>
  <c r="C23" i="21"/>
  <c r="C43" i="21"/>
  <c r="C63" i="21"/>
  <c r="C44" i="21"/>
  <c r="C64" i="21"/>
  <c r="C24" i="21"/>
  <c r="C84" i="21"/>
  <c r="E44" i="21" l="1"/>
  <c r="E84" i="21"/>
  <c r="Q26" i="21"/>
  <c r="S25" i="21"/>
  <c r="S66" i="21" l="1"/>
  <c r="S67" i="21"/>
  <c r="S68" i="21"/>
  <c r="S69" i="21"/>
  <c r="S70" i="21"/>
  <c r="S71" i="21"/>
  <c r="S72" i="21"/>
  <c r="S73" i="21"/>
  <c r="S74" i="21"/>
  <c r="S75" i="21"/>
  <c r="S76" i="21"/>
  <c r="S77" i="21"/>
  <c r="S78" i="21"/>
  <c r="S79" i="21"/>
  <c r="S80" i="21"/>
  <c r="S81" i="21"/>
  <c r="S82" i="21"/>
  <c r="S65" i="21"/>
  <c r="S46" i="21"/>
  <c r="S47" i="21"/>
  <c r="S48" i="21"/>
  <c r="S49" i="21"/>
  <c r="S50" i="21"/>
  <c r="S51" i="21"/>
  <c r="S52" i="21"/>
  <c r="S53" i="21"/>
  <c r="S54" i="21"/>
  <c r="S55" i="21"/>
  <c r="S56" i="21"/>
  <c r="S57" i="21"/>
  <c r="S58" i="21"/>
  <c r="S59" i="21"/>
  <c r="S60" i="21"/>
  <c r="S61" i="21"/>
  <c r="S62" i="21"/>
  <c r="S45" i="21"/>
  <c r="S26" i="21"/>
  <c r="S27" i="21"/>
  <c r="S28" i="21"/>
  <c r="S29" i="21"/>
  <c r="S30" i="21"/>
  <c r="S31" i="21"/>
  <c r="S32" i="21"/>
  <c r="S33" i="21"/>
  <c r="S34" i="21"/>
  <c r="S35" i="21"/>
  <c r="S36" i="21"/>
  <c r="S37" i="21"/>
  <c r="S38" i="21"/>
  <c r="S39" i="21"/>
  <c r="S40" i="21"/>
  <c r="S41" i="21"/>
  <c r="S42" i="21"/>
  <c r="Q25" i="21"/>
  <c r="S5" i="21"/>
  <c r="S6" i="21"/>
  <c r="S7" i="21"/>
  <c r="S8" i="21"/>
  <c r="S9" i="21"/>
  <c r="S10" i="21"/>
  <c r="S11" i="21"/>
  <c r="S12" i="21"/>
  <c r="S13" i="21"/>
  <c r="S14" i="21"/>
  <c r="S15" i="21"/>
  <c r="S16" i="21"/>
  <c r="S17" i="21"/>
  <c r="S18" i="21"/>
  <c r="S19" i="21"/>
  <c r="S20" i="21"/>
  <c r="S21" i="21"/>
  <c r="S22" i="21"/>
  <c r="S83" i="21" l="1"/>
  <c r="H23" i="21"/>
  <c r="G23" i="21"/>
  <c r="D23" i="21"/>
  <c r="D44" i="21" s="1"/>
  <c r="F82" i="21" l="1"/>
  <c r="F81" i="21"/>
  <c r="F80" i="21"/>
  <c r="F79" i="21"/>
  <c r="F78" i="21"/>
  <c r="F77" i="21"/>
  <c r="F76" i="21"/>
  <c r="F75" i="21"/>
  <c r="F74" i="21"/>
  <c r="F73" i="21"/>
  <c r="F72" i="21"/>
  <c r="F71" i="21"/>
  <c r="F70" i="21"/>
  <c r="F69" i="21"/>
  <c r="F68" i="21"/>
  <c r="F67" i="21"/>
  <c r="F66" i="21"/>
  <c r="F65" i="21"/>
  <c r="F62" i="21"/>
  <c r="F61" i="21"/>
  <c r="F60" i="21"/>
  <c r="F59" i="21"/>
  <c r="F58" i="21"/>
  <c r="F57" i="21"/>
  <c r="F56" i="21"/>
  <c r="F55" i="21"/>
  <c r="F54" i="21"/>
  <c r="F53" i="21"/>
  <c r="F52" i="21"/>
  <c r="F51" i="21"/>
  <c r="F50" i="21"/>
  <c r="F49" i="21"/>
  <c r="F48" i="21"/>
  <c r="F47" i="21"/>
  <c r="F46" i="21"/>
  <c r="F45" i="21"/>
  <c r="F42" i="21"/>
  <c r="F41" i="21"/>
  <c r="F40" i="21"/>
  <c r="F39" i="21"/>
  <c r="F38" i="21"/>
  <c r="F37" i="21"/>
  <c r="F36" i="21"/>
  <c r="F35" i="21"/>
  <c r="F34" i="21"/>
  <c r="F33" i="21"/>
  <c r="F32" i="21"/>
  <c r="F31" i="21"/>
  <c r="F30" i="21"/>
  <c r="F29" i="21"/>
  <c r="F28" i="21"/>
  <c r="F27" i="21"/>
  <c r="F26" i="21"/>
  <c r="F25" i="21"/>
  <c r="F22" i="21"/>
  <c r="F21" i="21"/>
  <c r="F20" i="21"/>
  <c r="F19" i="21"/>
  <c r="F18" i="21"/>
  <c r="F17" i="21"/>
  <c r="F16" i="21"/>
  <c r="F15" i="21"/>
  <c r="F14" i="21"/>
  <c r="F13" i="21"/>
  <c r="F12" i="21"/>
  <c r="F11" i="21"/>
  <c r="F10" i="21"/>
  <c r="F9" i="21"/>
  <c r="F8" i="21"/>
  <c r="F7" i="21"/>
  <c r="F6" i="21"/>
  <c r="F5" i="21"/>
  <c r="J9" i="21"/>
  <c r="F83" i="21" l="1"/>
  <c r="F43" i="21"/>
  <c r="F23" i="21"/>
  <c r="E63" i="21" l="1"/>
  <c r="E24" i="21"/>
  <c r="D43" i="21"/>
  <c r="H63" i="21"/>
  <c r="G63" i="21"/>
  <c r="H43" i="21"/>
  <c r="H84" i="21" s="1"/>
  <c r="G43" i="21"/>
  <c r="G64" i="21" s="1"/>
  <c r="J66" i="21"/>
  <c r="K66" i="21"/>
  <c r="L66" i="21"/>
  <c r="J67" i="21"/>
  <c r="K67" i="21"/>
  <c r="L67" i="21"/>
  <c r="J68" i="21"/>
  <c r="K68" i="21"/>
  <c r="L68" i="21"/>
  <c r="J69" i="21"/>
  <c r="K69" i="21"/>
  <c r="L69" i="21"/>
  <c r="J70" i="21"/>
  <c r="K70" i="21"/>
  <c r="L70" i="21"/>
  <c r="J71" i="21"/>
  <c r="K71" i="21"/>
  <c r="L71" i="21"/>
  <c r="J72" i="21"/>
  <c r="K72" i="21"/>
  <c r="L72" i="21"/>
  <c r="J73" i="21"/>
  <c r="K73" i="21"/>
  <c r="L73" i="21"/>
  <c r="J74" i="21"/>
  <c r="K74" i="21"/>
  <c r="L74" i="21"/>
  <c r="J75" i="21"/>
  <c r="K75" i="21"/>
  <c r="L75" i="21"/>
  <c r="J76" i="21"/>
  <c r="K76" i="21"/>
  <c r="L76" i="21"/>
  <c r="J77" i="21"/>
  <c r="K77" i="21"/>
  <c r="L77" i="21"/>
  <c r="J78" i="21"/>
  <c r="K78" i="21"/>
  <c r="L78" i="21"/>
  <c r="J79" i="21"/>
  <c r="K79" i="21"/>
  <c r="L79" i="21"/>
  <c r="J80" i="21"/>
  <c r="K80" i="21"/>
  <c r="L80" i="21"/>
  <c r="J81" i="21"/>
  <c r="K81" i="21"/>
  <c r="L81" i="21"/>
  <c r="J82" i="21"/>
  <c r="K82" i="21"/>
  <c r="L82" i="21"/>
  <c r="L65" i="21"/>
  <c r="K65" i="21"/>
  <c r="J65" i="21"/>
  <c r="J46" i="21"/>
  <c r="K46" i="21"/>
  <c r="L46" i="21"/>
  <c r="J47" i="21"/>
  <c r="K47" i="21"/>
  <c r="L47" i="21"/>
  <c r="J48" i="21"/>
  <c r="K48" i="21"/>
  <c r="L48" i="21"/>
  <c r="J49" i="21"/>
  <c r="K49" i="21"/>
  <c r="L49" i="21"/>
  <c r="J50" i="21"/>
  <c r="K50" i="21"/>
  <c r="L50" i="21"/>
  <c r="J51" i="21"/>
  <c r="K51" i="21"/>
  <c r="L51" i="21"/>
  <c r="J52" i="21"/>
  <c r="K52" i="21"/>
  <c r="L52" i="21"/>
  <c r="J53" i="21"/>
  <c r="K53" i="21"/>
  <c r="L53" i="21"/>
  <c r="J54" i="21"/>
  <c r="K54" i="21"/>
  <c r="L54" i="21"/>
  <c r="J55" i="21"/>
  <c r="K55" i="21"/>
  <c r="L55" i="21"/>
  <c r="J56" i="21"/>
  <c r="K56" i="21"/>
  <c r="L56" i="21"/>
  <c r="J57" i="21"/>
  <c r="K57" i="21"/>
  <c r="L57" i="21"/>
  <c r="J58" i="21"/>
  <c r="K58" i="21"/>
  <c r="L58" i="21"/>
  <c r="J59" i="21"/>
  <c r="K59" i="21"/>
  <c r="L59" i="21"/>
  <c r="J60" i="21"/>
  <c r="K60" i="21"/>
  <c r="L60" i="21"/>
  <c r="J61" i="21"/>
  <c r="K61" i="21"/>
  <c r="L61" i="21"/>
  <c r="J62" i="21"/>
  <c r="K62" i="21"/>
  <c r="L62" i="21"/>
  <c r="L45" i="21"/>
  <c r="K45" i="21"/>
  <c r="J45" i="21"/>
  <c r="J26" i="21"/>
  <c r="K26" i="21"/>
  <c r="L26" i="21"/>
  <c r="J27" i="21"/>
  <c r="K27" i="21"/>
  <c r="L27" i="21"/>
  <c r="J28" i="21"/>
  <c r="K28" i="21"/>
  <c r="L28" i="21"/>
  <c r="J29" i="21"/>
  <c r="K29" i="21"/>
  <c r="L29" i="21"/>
  <c r="J30" i="21"/>
  <c r="K30" i="21"/>
  <c r="L30" i="21"/>
  <c r="J31" i="21"/>
  <c r="K31" i="21"/>
  <c r="L31" i="21"/>
  <c r="J32" i="21"/>
  <c r="K32" i="21"/>
  <c r="L32" i="21"/>
  <c r="J33" i="21"/>
  <c r="K33" i="21"/>
  <c r="L33" i="21"/>
  <c r="J34" i="21"/>
  <c r="K34" i="21"/>
  <c r="L34" i="21"/>
  <c r="J35" i="21"/>
  <c r="K35" i="21"/>
  <c r="L35" i="21"/>
  <c r="J36" i="21"/>
  <c r="K36" i="21"/>
  <c r="L36" i="21"/>
  <c r="J37" i="21"/>
  <c r="K37" i="21"/>
  <c r="L37" i="21"/>
  <c r="J38" i="21"/>
  <c r="K38" i="21"/>
  <c r="L38" i="21"/>
  <c r="J39" i="21"/>
  <c r="K39" i="21"/>
  <c r="L39" i="21"/>
  <c r="J40" i="21"/>
  <c r="K40" i="21"/>
  <c r="L40" i="21"/>
  <c r="J41" i="21"/>
  <c r="K41" i="21"/>
  <c r="L41" i="21"/>
  <c r="J42" i="21"/>
  <c r="K42" i="21"/>
  <c r="L42" i="21"/>
  <c r="L25" i="21"/>
  <c r="K25" i="21"/>
  <c r="J25" i="21"/>
  <c r="J22" i="21"/>
  <c r="K22" i="21"/>
  <c r="L22" i="21"/>
  <c r="J6" i="21"/>
  <c r="K6" i="21"/>
  <c r="L6" i="21"/>
  <c r="J7" i="21"/>
  <c r="K7" i="21"/>
  <c r="L7" i="21"/>
  <c r="K8" i="21"/>
  <c r="L8" i="21"/>
  <c r="K9" i="21"/>
  <c r="L9" i="21"/>
  <c r="J10" i="21"/>
  <c r="K10" i="21"/>
  <c r="L10" i="21"/>
  <c r="J11" i="21"/>
  <c r="K11" i="21"/>
  <c r="L11" i="21"/>
  <c r="J12" i="21"/>
  <c r="K12" i="21"/>
  <c r="L12" i="21"/>
  <c r="J13" i="21"/>
  <c r="K13" i="21"/>
  <c r="L13" i="21"/>
  <c r="J14" i="21"/>
  <c r="K14" i="21"/>
  <c r="L14" i="21"/>
  <c r="J15" i="21"/>
  <c r="K15" i="21"/>
  <c r="L15" i="21"/>
  <c r="J16" i="21"/>
  <c r="K16" i="21"/>
  <c r="L16" i="21"/>
  <c r="J17" i="21"/>
  <c r="K17" i="21"/>
  <c r="L17" i="21"/>
  <c r="J18" i="21"/>
  <c r="K18" i="21"/>
  <c r="L18" i="21"/>
  <c r="J19" i="21"/>
  <c r="K19" i="21"/>
  <c r="L19" i="21"/>
  <c r="J20" i="21"/>
  <c r="K20" i="21"/>
  <c r="L20" i="21"/>
  <c r="J21" i="21"/>
  <c r="K21" i="21"/>
  <c r="L21" i="21"/>
  <c r="L5" i="21"/>
  <c r="K5" i="21"/>
  <c r="J5" i="21"/>
  <c r="D84" i="21" l="1"/>
  <c r="D64" i="21"/>
  <c r="G84" i="21"/>
  <c r="G44" i="21"/>
  <c r="G24" i="21"/>
  <c r="K83" i="21"/>
  <c r="L83" i="21"/>
  <c r="J83" i="21"/>
  <c r="H44" i="21"/>
  <c r="D24" i="21"/>
  <c r="I26" i="21"/>
  <c r="I13" i="21"/>
  <c r="I14" i="21"/>
  <c r="I74" i="21"/>
  <c r="I75" i="21"/>
  <c r="I82" i="21"/>
  <c r="I70" i="21"/>
  <c r="I81" i="21"/>
  <c r="I77" i="21"/>
  <c r="I73" i="21"/>
  <c r="I69" i="21"/>
  <c r="I79" i="21"/>
  <c r="I67" i="21"/>
  <c r="I78" i="21"/>
  <c r="I80" i="21"/>
  <c r="I76" i="21"/>
  <c r="I72" i="21"/>
  <c r="I68" i="21"/>
  <c r="I71" i="21"/>
  <c r="I66" i="21"/>
  <c r="I65" i="21"/>
  <c r="I53" i="21"/>
  <c r="I52" i="21"/>
  <c r="I45" i="21"/>
  <c r="I51" i="21"/>
  <c r="I61" i="21"/>
  <c r="I49" i="21"/>
  <c r="I60" i="21"/>
  <c r="I56" i="21"/>
  <c r="I48" i="21"/>
  <c r="I59" i="21"/>
  <c r="I55" i="21"/>
  <c r="I47" i="21"/>
  <c r="I62" i="21"/>
  <c r="I58" i="21"/>
  <c r="I54" i="21"/>
  <c r="I50" i="21"/>
  <c r="I46" i="21"/>
  <c r="I57" i="21"/>
  <c r="I31" i="21"/>
  <c r="I42" i="21"/>
  <c r="I30" i="21"/>
  <c r="I41" i="21"/>
  <c r="I37" i="21"/>
  <c r="I33" i="21"/>
  <c r="I29" i="21"/>
  <c r="I35" i="21"/>
  <c r="I34" i="21"/>
  <c r="I27" i="21"/>
  <c r="I38" i="21"/>
  <c r="I32" i="21"/>
  <c r="I39" i="21"/>
  <c r="I40" i="21"/>
  <c r="I36" i="21"/>
  <c r="I28" i="21"/>
  <c r="I25" i="21"/>
  <c r="H24" i="21"/>
  <c r="H64" i="21"/>
  <c r="L23" i="21"/>
  <c r="K23" i="21"/>
  <c r="J23" i="21"/>
  <c r="I5" i="21"/>
  <c r="I22" i="21"/>
  <c r="I17" i="21"/>
  <c r="I9" i="21"/>
  <c r="I16" i="21"/>
  <c r="I8" i="21"/>
  <c r="I19" i="21"/>
  <c r="I11" i="21"/>
  <c r="I21" i="21"/>
  <c r="I20" i="21"/>
  <c r="I12" i="21"/>
  <c r="I15" i="21"/>
  <c r="I7" i="21"/>
  <c r="I18" i="21"/>
  <c r="I10" i="21"/>
  <c r="I6" i="21"/>
  <c r="K63" i="21"/>
  <c r="L63" i="21"/>
  <c r="J63" i="21"/>
  <c r="L43" i="21"/>
  <c r="J43" i="21"/>
  <c r="K43" i="21"/>
  <c r="L64" i="21" l="1"/>
  <c r="J64" i="21"/>
  <c r="K64" i="21"/>
  <c r="J44" i="21"/>
  <c r="L44" i="21"/>
  <c r="K44" i="21"/>
  <c r="I43" i="21"/>
  <c r="K24" i="21"/>
  <c r="J24" i="21"/>
  <c r="L24" i="21"/>
  <c r="I83" i="21"/>
  <c r="L84" i="21"/>
  <c r="K84" i="21"/>
  <c r="J84" i="21"/>
  <c r="I23" i="21"/>
  <c r="I63" i="21"/>
  <c r="F63" i="21"/>
  <c r="F84" i="21" s="1"/>
  <c r="I24" i="21" l="1"/>
  <c r="I84" i="21"/>
  <c r="G23" i="29" s="1"/>
  <c r="J23" i="29" s="1"/>
  <c r="I64" i="21"/>
  <c r="I44" i="21"/>
  <c r="F64" i="21"/>
  <c r="F24" i="21"/>
  <c r="F44" i="21"/>
  <c r="G26" i="29" l="1"/>
  <c r="J26" i="29" s="1"/>
  <c r="G22" i="29"/>
  <c r="G21" i="29"/>
  <c r="AA5" i="21"/>
  <c r="AA4" i="21"/>
  <c r="R82" i="21"/>
  <c r="Q82" i="21"/>
  <c r="R81" i="21"/>
  <c r="Q81" i="21"/>
  <c r="R80" i="21"/>
  <c r="Q80" i="21"/>
  <c r="R79" i="21"/>
  <c r="Q79" i="21"/>
  <c r="R78" i="21"/>
  <c r="Q78" i="21"/>
  <c r="R77" i="21"/>
  <c r="Q77" i="21"/>
  <c r="R76" i="21"/>
  <c r="Q76" i="21"/>
  <c r="R75" i="21"/>
  <c r="Q75" i="21"/>
  <c r="R74" i="21"/>
  <c r="Q74" i="21"/>
  <c r="R73" i="21"/>
  <c r="Q73" i="21"/>
  <c r="R72" i="21"/>
  <c r="Q72" i="21"/>
  <c r="R71" i="21"/>
  <c r="Q71" i="21"/>
  <c r="R70" i="21"/>
  <c r="Q70" i="21"/>
  <c r="R69" i="21"/>
  <c r="Q69" i="21"/>
  <c r="R68" i="21"/>
  <c r="Q68" i="21"/>
  <c r="R67" i="21"/>
  <c r="Q67" i="21"/>
  <c r="R66" i="21"/>
  <c r="Q66" i="21"/>
  <c r="R65" i="21"/>
  <c r="Q65" i="21"/>
  <c r="G20" i="29"/>
  <c r="A6" i="29"/>
  <c r="H20" i="31"/>
  <c r="I61" i="32"/>
  <c r="H61" i="32"/>
  <c r="C61" i="32"/>
  <c r="P60" i="32"/>
  <c r="O60" i="32"/>
  <c r="N60" i="32"/>
  <c r="G60" i="32"/>
  <c r="P59" i="32"/>
  <c r="O59" i="32"/>
  <c r="N59" i="32"/>
  <c r="G59" i="32"/>
  <c r="P58" i="32"/>
  <c r="O58" i="32"/>
  <c r="N58" i="32"/>
  <c r="G58" i="32"/>
  <c r="P57" i="32"/>
  <c r="O57" i="32"/>
  <c r="N57" i="32"/>
  <c r="G57" i="32"/>
  <c r="P56" i="32"/>
  <c r="O56" i="32"/>
  <c r="N56" i="32"/>
  <c r="G56" i="32"/>
  <c r="P55" i="32"/>
  <c r="O55" i="32"/>
  <c r="N55" i="32"/>
  <c r="G55" i="32"/>
  <c r="P54" i="32"/>
  <c r="O54" i="32"/>
  <c r="N54" i="32"/>
  <c r="G54" i="32"/>
  <c r="P53" i="32"/>
  <c r="O53" i="32"/>
  <c r="N53" i="32"/>
  <c r="G53" i="32"/>
  <c r="P52" i="32"/>
  <c r="O52" i="32"/>
  <c r="N52" i="32"/>
  <c r="G52" i="32"/>
  <c r="P51" i="32"/>
  <c r="O51" i="32"/>
  <c r="N51" i="32"/>
  <c r="G51" i="32"/>
  <c r="P50" i="32"/>
  <c r="O50" i="32"/>
  <c r="N50" i="32"/>
  <c r="G50" i="32"/>
  <c r="P49" i="32"/>
  <c r="O49" i="32"/>
  <c r="N49" i="32"/>
  <c r="G49" i="32"/>
  <c r="P48" i="32"/>
  <c r="O48" i="32"/>
  <c r="N48" i="32"/>
  <c r="G48" i="32"/>
  <c r="P47" i="32"/>
  <c r="O47" i="32"/>
  <c r="N47" i="32"/>
  <c r="G47" i="32"/>
  <c r="P46" i="32"/>
  <c r="O46" i="32"/>
  <c r="N46" i="32"/>
  <c r="G46" i="32"/>
  <c r="P45" i="32"/>
  <c r="O45" i="32"/>
  <c r="N45" i="32"/>
  <c r="G45" i="32"/>
  <c r="P44" i="32"/>
  <c r="O44" i="32"/>
  <c r="N44" i="32"/>
  <c r="G44" i="32"/>
  <c r="P43" i="32"/>
  <c r="O43" i="32"/>
  <c r="N43" i="32"/>
  <c r="G43" i="32"/>
  <c r="N42" i="32"/>
  <c r="A23" i="32" s="1"/>
  <c r="C23" i="32" s="1"/>
  <c r="P41" i="32"/>
  <c r="O41" i="32"/>
  <c r="N41" i="32"/>
  <c r="G41" i="32"/>
  <c r="P40" i="32"/>
  <c r="O40" i="32"/>
  <c r="N40" i="32"/>
  <c r="G40" i="32"/>
  <c r="P39" i="32"/>
  <c r="O39" i="32"/>
  <c r="N39" i="32"/>
  <c r="G39" i="32"/>
  <c r="P38" i="32"/>
  <c r="O38" i="32"/>
  <c r="N38" i="32"/>
  <c r="G38" i="32"/>
  <c r="P37" i="32"/>
  <c r="O37" i="32"/>
  <c r="N37" i="32"/>
  <c r="G37" i="32"/>
  <c r="P36" i="32"/>
  <c r="O36" i="32"/>
  <c r="N36" i="32"/>
  <c r="G36" i="32"/>
  <c r="P35" i="32"/>
  <c r="O35" i="32"/>
  <c r="N35" i="32"/>
  <c r="G35" i="32"/>
  <c r="P34" i="32"/>
  <c r="O34" i="32"/>
  <c r="N34" i="32"/>
  <c r="G34" i="32"/>
  <c r="P33" i="32"/>
  <c r="O33" i="32"/>
  <c r="N33" i="32"/>
  <c r="G33" i="32"/>
  <c r="P32" i="32"/>
  <c r="O32" i="32"/>
  <c r="N32" i="32"/>
  <c r="G32" i="32"/>
  <c r="P31" i="32"/>
  <c r="O31" i="32"/>
  <c r="N31" i="32"/>
  <c r="G31" i="32"/>
  <c r="P30" i="32"/>
  <c r="O30" i="32"/>
  <c r="N30" i="32"/>
  <c r="G30" i="32"/>
  <c r="P29" i="32"/>
  <c r="O29" i="32"/>
  <c r="N29" i="32"/>
  <c r="G29" i="32"/>
  <c r="P28" i="32"/>
  <c r="O28" i="32"/>
  <c r="N28" i="32"/>
  <c r="G28" i="32"/>
  <c r="P27" i="32"/>
  <c r="O27" i="32"/>
  <c r="N27" i="32"/>
  <c r="G27" i="32"/>
  <c r="P26" i="32"/>
  <c r="O26" i="32"/>
  <c r="N26" i="32"/>
  <c r="G26" i="32"/>
  <c r="P25" i="32"/>
  <c r="O25" i="32"/>
  <c r="N25" i="32"/>
  <c r="G25" i="32"/>
  <c r="P24" i="32"/>
  <c r="O24" i="32"/>
  <c r="N24" i="32"/>
  <c r="G24" i="32"/>
  <c r="I23" i="32"/>
  <c r="H23" i="32"/>
  <c r="P22" i="32"/>
  <c r="O22" i="32"/>
  <c r="N22" i="32"/>
  <c r="G22" i="32"/>
  <c r="P21" i="32"/>
  <c r="O21" i="32"/>
  <c r="N21" i="32"/>
  <c r="G21" i="32"/>
  <c r="P20" i="32"/>
  <c r="O20" i="32"/>
  <c r="N20" i="32"/>
  <c r="G20" i="32"/>
  <c r="P19" i="32"/>
  <c r="O19" i="32"/>
  <c r="N19" i="32"/>
  <c r="G19" i="32"/>
  <c r="P18" i="32"/>
  <c r="O18" i="32"/>
  <c r="N18" i="32"/>
  <c r="G18" i="32"/>
  <c r="P17" i="32"/>
  <c r="O17" i="32"/>
  <c r="N17" i="32"/>
  <c r="G17" i="32"/>
  <c r="P16" i="32"/>
  <c r="O16" i="32"/>
  <c r="N16" i="32"/>
  <c r="G16" i="32"/>
  <c r="P15" i="32"/>
  <c r="O15" i="32"/>
  <c r="N15" i="32"/>
  <c r="G15" i="32"/>
  <c r="P14" i="32"/>
  <c r="O14" i="32"/>
  <c r="N14" i="32"/>
  <c r="G14" i="32"/>
  <c r="P13" i="32"/>
  <c r="O13" i="32"/>
  <c r="N13" i="32"/>
  <c r="G13" i="32"/>
  <c r="P12" i="32"/>
  <c r="O12" i="32"/>
  <c r="N12" i="32"/>
  <c r="G12" i="32"/>
  <c r="P11" i="32"/>
  <c r="O11" i="32"/>
  <c r="N11" i="32"/>
  <c r="G11" i="32"/>
  <c r="P10" i="32"/>
  <c r="O10" i="32"/>
  <c r="N10" i="32"/>
  <c r="G10" i="32"/>
  <c r="P9" i="32"/>
  <c r="O9" i="32"/>
  <c r="N9" i="32"/>
  <c r="G9" i="32"/>
  <c r="P8" i="32"/>
  <c r="O8" i="32"/>
  <c r="N8" i="32"/>
  <c r="G8" i="32"/>
  <c r="P7" i="32"/>
  <c r="O7" i="32"/>
  <c r="N7" i="32"/>
  <c r="G7" i="32"/>
  <c r="P6" i="32"/>
  <c r="O6" i="32"/>
  <c r="N6" i="32"/>
  <c r="G6" i="32"/>
  <c r="X5" i="32"/>
  <c r="P5" i="32"/>
  <c r="O5" i="32"/>
  <c r="N5" i="32"/>
  <c r="G5" i="32"/>
  <c r="G23" i="32" s="1"/>
  <c r="X4" i="32"/>
  <c r="G2" i="32"/>
  <c r="G1" i="32"/>
  <c r="A6" i="31"/>
  <c r="Q83" i="21" l="1"/>
  <c r="R83" i="21"/>
  <c r="G25" i="29"/>
  <c r="J25" i="29" s="1"/>
  <c r="G24" i="29"/>
  <c r="J24" i="29" s="1"/>
  <c r="Q84" i="21"/>
  <c r="R84" i="21"/>
  <c r="N23" i="32"/>
  <c r="O42" i="32"/>
  <c r="N61" i="32"/>
  <c r="A42" i="32" s="1"/>
  <c r="G42" i="32" s="1"/>
  <c r="P42" i="32"/>
  <c r="P23" i="32"/>
  <c r="E23" i="32" s="1"/>
  <c r="O61" i="32"/>
  <c r="P61" i="32"/>
  <c r="O23" i="32"/>
  <c r="I42" i="32"/>
  <c r="H42" i="32"/>
  <c r="C42" i="32"/>
  <c r="E42" i="32"/>
  <c r="G61" i="32"/>
  <c r="Q5" i="21"/>
  <c r="R5" i="21"/>
  <c r="Q6" i="21"/>
  <c r="R6" i="21"/>
  <c r="Q7" i="21"/>
  <c r="R7" i="21"/>
  <c r="Q8" i="21"/>
  <c r="R8" i="21"/>
  <c r="Q9" i="21"/>
  <c r="R9" i="21"/>
  <c r="Q10" i="21"/>
  <c r="R10" i="21"/>
  <c r="Q11" i="21"/>
  <c r="R11" i="21"/>
  <c r="Q12" i="21"/>
  <c r="R12" i="21"/>
  <c r="Q13" i="21"/>
  <c r="R13" i="21"/>
  <c r="Q14" i="21"/>
  <c r="R14" i="21"/>
  <c r="Q15" i="21"/>
  <c r="R15" i="21"/>
  <c r="Q16" i="21"/>
  <c r="R16" i="21"/>
  <c r="Q17" i="21"/>
  <c r="R17" i="21"/>
  <c r="Q18" i="21"/>
  <c r="R18" i="21"/>
  <c r="Q19" i="21"/>
  <c r="R19" i="21"/>
  <c r="Q20" i="21"/>
  <c r="R20" i="21"/>
  <c r="Q21" i="21"/>
  <c r="R21" i="21"/>
  <c r="R22" i="21"/>
  <c r="Q22" i="21"/>
  <c r="Q62" i="21"/>
  <c r="Q61" i="21"/>
  <c r="Q60" i="21"/>
  <c r="Q59" i="21"/>
  <c r="Q58" i="21"/>
  <c r="Q57" i="21"/>
  <c r="Q56" i="21"/>
  <c r="Q55" i="21"/>
  <c r="Q54" i="21"/>
  <c r="Q53" i="21"/>
  <c r="Q52" i="21"/>
  <c r="Q51" i="21"/>
  <c r="Q50" i="21"/>
  <c r="Q49" i="21"/>
  <c r="Q48" i="21"/>
  <c r="Q47" i="21"/>
  <c r="Q46" i="21"/>
  <c r="Q45" i="21"/>
  <c r="Q27" i="21"/>
  <c r="Q28" i="21"/>
  <c r="Q29" i="21"/>
  <c r="Q30" i="21"/>
  <c r="Q31" i="21"/>
  <c r="Q32" i="21"/>
  <c r="Q33" i="21"/>
  <c r="Q34" i="21"/>
  <c r="Q35" i="21"/>
  <c r="Q36" i="21"/>
  <c r="Q37" i="21"/>
  <c r="Q38" i="21"/>
  <c r="Q39" i="21"/>
  <c r="Q40" i="21"/>
  <c r="Q41" i="21"/>
  <c r="Q42" i="21"/>
  <c r="R46" i="21"/>
  <c r="R47" i="21"/>
  <c r="R48" i="21"/>
  <c r="R49" i="21"/>
  <c r="R50" i="21"/>
  <c r="R51" i="21"/>
  <c r="R52" i="21"/>
  <c r="R53" i="21"/>
  <c r="R54" i="21"/>
  <c r="R55" i="21"/>
  <c r="R56" i="21"/>
  <c r="R57" i="21"/>
  <c r="R58" i="21"/>
  <c r="R59" i="21"/>
  <c r="R60" i="21"/>
  <c r="R61" i="21"/>
  <c r="R62" i="21"/>
  <c r="R45" i="21"/>
  <c r="R26" i="21"/>
  <c r="R27" i="21"/>
  <c r="R28" i="21"/>
  <c r="R29" i="21"/>
  <c r="R30" i="21"/>
  <c r="R31" i="21"/>
  <c r="R32" i="21"/>
  <c r="R33" i="21"/>
  <c r="R34" i="21"/>
  <c r="R35" i="21"/>
  <c r="R36" i="21"/>
  <c r="R37" i="21"/>
  <c r="R38" i="21"/>
  <c r="R39" i="21"/>
  <c r="R40" i="21"/>
  <c r="R41" i="21"/>
  <c r="R42" i="21"/>
  <c r="R25" i="21"/>
  <c r="S84" i="21" l="1"/>
  <c r="AA3" i="21"/>
  <c r="AA2" i="21"/>
  <c r="J20" i="29" s="1"/>
  <c r="D61" i="32"/>
  <c r="E61" i="32"/>
  <c r="D42" i="32"/>
  <c r="D23" i="32"/>
  <c r="X2" i="32"/>
  <c r="X3" i="32"/>
  <c r="Q23" i="21"/>
  <c r="R23" i="21"/>
  <c r="S23" i="21"/>
  <c r="S43" i="21"/>
  <c r="Q63" i="21"/>
  <c r="Q43" i="21"/>
  <c r="R43" i="21"/>
  <c r="R63" i="21"/>
  <c r="S63" i="21" l="1"/>
  <c r="H21" i="31"/>
  <c r="F1" i="21"/>
  <c r="B2" i="21"/>
  <c r="F2" i="21"/>
  <c r="B23" i="31" l="1"/>
  <c r="H22" i="31"/>
  <c r="J22" i="29"/>
  <c r="J21" i="29"/>
  <c r="J27" i="29" l="1"/>
  <c r="G15" i="29" s="1"/>
  <c r="G23" i="31"/>
  <c r="H23" i="31"/>
  <c r="J23" i="31" l="1"/>
  <c r="J24" i="31" s="1"/>
  <c r="H15" i="31" s="1"/>
  <c r="I15" i="31" l="1"/>
  <c r="G15" i="31"/>
  <c r="F15" i="31" s="1"/>
  <c r="E15" i="31" s="1"/>
  <c r="K15" i="31"/>
  <c r="J15" i="31"/>
  <c r="H15" i="29"/>
  <c r="I15" i="29" l="1"/>
  <c r="K15" i="29"/>
  <c r="F15" i="29"/>
  <c r="E15" i="29" s="1"/>
  <c r="J15" i="29"/>
</calcChain>
</file>

<file path=xl/sharedStrings.xml><?xml version="1.0" encoding="utf-8"?>
<sst xmlns="http://schemas.openxmlformats.org/spreadsheetml/2006/main" count="188" uniqueCount="122">
  <si>
    <t>被保険者番号</t>
    <rPh sb="0" eb="1">
      <t>ヒ</t>
    </rPh>
    <rPh sb="1" eb="4">
      <t>ホケンシャ</t>
    </rPh>
    <rPh sb="4" eb="6">
      <t>バンゴウ</t>
    </rPh>
    <phoneticPr fontId="3"/>
  </si>
  <si>
    <t>利用者氏名</t>
    <rPh sb="0" eb="3">
      <t>リヨウシャ</t>
    </rPh>
    <rPh sb="3" eb="5">
      <t>シメイ</t>
    </rPh>
    <phoneticPr fontId="3"/>
  </si>
  <si>
    <t>No.</t>
    <phoneticPr fontId="3"/>
  </si>
  <si>
    <t>担当ケアマネジャー</t>
    <rPh sb="0" eb="2">
      <t>タントウ</t>
    </rPh>
    <phoneticPr fontId="1"/>
  </si>
  <si>
    <t>契約日</t>
    <rPh sb="0" eb="3">
      <t>ケイヤクビ</t>
    </rPh>
    <phoneticPr fontId="1"/>
  </si>
  <si>
    <t>解除日</t>
    <rPh sb="0" eb="2">
      <t>カイジョ</t>
    </rPh>
    <rPh sb="2" eb="3">
      <t>ビ</t>
    </rPh>
    <phoneticPr fontId="1"/>
  </si>
  <si>
    <t>総合事業日割対象者
※該当月のみ記入</t>
    <rPh sb="0" eb="2">
      <t>ソウゴウ</t>
    </rPh>
    <rPh sb="2" eb="4">
      <t>ジギョウ</t>
    </rPh>
    <rPh sb="4" eb="6">
      <t>ヒワ</t>
    </rPh>
    <rPh sb="6" eb="9">
      <t>タイショウシャ</t>
    </rPh>
    <rPh sb="11" eb="13">
      <t>ガイトウ</t>
    </rPh>
    <rPh sb="13" eb="14">
      <t>ヅキ</t>
    </rPh>
    <rPh sb="16" eb="18">
      <t>キニュウ</t>
    </rPh>
    <phoneticPr fontId="1"/>
  </si>
  <si>
    <t>（請求者）</t>
    <phoneticPr fontId="11"/>
  </si>
  <si>
    <t>住　　所</t>
    <rPh sb="0" eb="1">
      <t>ジュウ</t>
    </rPh>
    <rPh sb="3" eb="4">
      <t>ショ</t>
    </rPh>
    <phoneticPr fontId="11"/>
  </si>
  <si>
    <t>事業所名</t>
    <rPh sb="0" eb="3">
      <t>ジギョウショ</t>
    </rPh>
    <rPh sb="3" eb="4">
      <t>メイ</t>
    </rPh>
    <phoneticPr fontId="11"/>
  </si>
  <si>
    <t>代表者名</t>
    <rPh sb="0" eb="3">
      <t>ダイヒョウシャ</t>
    </rPh>
    <rPh sb="3" eb="4">
      <t>メイ</t>
    </rPh>
    <phoneticPr fontId="11"/>
  </si>
  <si>
    <t>次のとおり請求します。</t>
    <phoneticPr fontId="11"/>
  </si>
  <si>
    <t>千</t>
    <rPh sb="0" eb="1">
      <t>セン</t>
    </rPh>
    <phoneticPr fontId="11"/>
  </si>
  <si>
    <t>百</t>
    <rPh sb="0" eb="1">
      <t>ヒャク</t>
    </rPh>
    <phoneticPr fontId="11"/>
  </si>
  <si>
    <t>十</t>
    <rPh sb="0" eb="1">
      <t>ジュウ</t>
    </rPh>
    <phoneticPr fontId="11"/>
  </si>
  <si>
    <t>万</t>
    <rPh sb="0" eb="1">
      <t>マン</t>
    </rPh>
    <phoneticPr fontId="11"/>
  </si>
  <si>
    <t>円</t>
    <rPh sb="0" eb="1">
      <t>エン</t>
    </rPh>
    <phoneticPr fontId="11"/>
  </si>
  <si>
    <t>【請求内訳】</t>
    <rPh sb="1" eb="3">
      <t>セイキュウ</t>
    </rPh>
    <rPh sb="3" eb="5">
      <t>ウチワケ</t>
    </rPh>
    <phoneticPr fontId="11"/>
  </si>
  <si>
    <t>合　　計</t>
    <rPh sb="0" eb="1">
      <t>ゴウ</t>
    </rPh>
    <rPh sb="3" eb="4">
      <t>ケイ</t>
    </rPh>
    <phoneticPr fontId="11"/>
  </si>
  <si>
    <t>年</t>
    <rPh sb="0" eb="1">
      <t>ネン</t>
    </rPh>
    <phoneticPr fontId="17"/>
  </si>
  <si>
    <t>令和</t>
    <rPh sb="0" eb="2">
      <t>レイワ</t>
    </rPh>
    <phoneticPr fontId="17"/>
  </si>
  <si>
    <r>
      <t>月分</t>
    </r>
    <r>
      <rPr>
        <b/>
        <sz val="14"/>
        <color rgb="FF000000"/>
        <rFont val="ＭＳ 明朝"/>
        <family val="1"/>
        <charset val="128"/>
      </rPr>
      <t>）</t>
    </r>
    <rPh sb="0" eb="1">
      <t>ツキ</t>
    </rPh>
    <rPh sb="1" eb="2">
      <t>ブン</t>
    </rPh>
    <phoneticPr fontId="17"/>
  </si>
  <si>
    <r>
      <rPr>
        <b/>
        <sz val="14"/>
        <color rgb="FF000000"/>
        <rFont val="ＭＳ 明朝"/>
        <family val="1"/>
        <charset val="128"/>
      </rPr>
      <t>（</t>
    </r>
    <r>
      <rPr>
        <b/>
        <sz val="16"/>
        <color rgb="FF000000"/>
        <rFont val="ＭＳ 明朝"/>
        <family val="1"/>
        <charset val="128"/>
      </rPr>
      <t>令和</t>
    </r>
    <rPh sb="1" eb="3">
      <t>レイワ</t>
    </rPh>
    <phoneticPr fontId="17"/>
  </si>
  <si>
    <t>古河包括</t>
    <rPh sb="0" eb="2">
      <t>コガ</t>
    </rPh>
    <rPh sb="2" eb="4">
      <t>ホウカツ</t>
    </rPh>
    <phoneticPr fontId="1"/>
  </si>
  <si>
    <t>三和包括</t>
    <rPh sb="0" eb="2">
      <t>サンワ</t>
    </rPh>
    <rPh sb="2" eb="4">
      <t>ホウカツ</t>
    </rPh>
    <phoneticPr fontId="1"/>
  </si>
  <si>
    <t>総和包括</t>
    <rPh sb="0" eb="2">
      <t>ソウワ</t>
    </rPh>
    <rPh sb="2" eb="4">
      <t>ホウカツ</t>
    </rPh>
    <phoneticPr fontId="1"/>
  </si>
  <si>
    <t>初回加算</t>
    <rPh sb="0" eb="2">
      <t>ショカイ</t>
    </rPh>
    <rPh sb="2" eb="4">
      <t>カサン</t>
    </rPh>
    <phoneticPr fontId="1"/>
  </si>
  <si>
    <t>委託連携加算</t>
    <rPh sb="0" eb="2">
      <t>イタク</t>
    </rPh>
    <rPh sb="2" eb="4">
      <t>レンケイ</t>
    </rPh>
    <rPh sb="4" eb="6">
      <t>カサン</t>
    </rPh>
    <phoneticPr fontId="1"/>
  </si>
  <si>
    <r>
      <t>請求金額
　　</t>
    </r>
    <r>
      <rPr>
        <b/>
        <sz val="12"/>
        <color rgb="FF000000"/>
        <rFont val="ＭＳ 明朝"/>
        <family val="1"/>
        <charset val="128"/>
      </rPr>
      <t>（税込）</t>
    </r>
    <rPh sb="0" eb="2">
      <t>セイキュウ</t>
    </rPh>
    <rPh sb="2" eb="4">
      <t>キンガク</t>
    </rPh>
    <rPh sb="8" eb="10">
      <t>ゼイコミ</t>
    </rPh>
    <phoneticPr fontId="11"/>
  </si>
  <si>
    <r>
      <t xml:space="preserve">契約単価
</t>
    </r>
    <r>
      <rPr>
        <sz val="10"/>
        <color rgb="FF000000"/>
        <rFont val="ＭＳ 明朝"/>
        <family val="1"/>
        <charset val="128"/>
      </rPr>
      <t>　　（税込）　</t>
    </r>
    <rPh sb="0" eb="2">
      <t>ケイヤク</t>
    </rPh>
    <rPh sb="2" eb="4">
      <t>タンカ</t>
    </rPh>
    <phoneticPr fontId="11"/>
  </si>
  <si>
    <t>区　分</t>
    <rPh sb="0" eb="1">
      <t>ク</t>
    </rPh>
    <rPh sb="2" eb="3">
      <t>ブン</t>
    </rPh>
    <phoneticPr fontId="11"/>
  </si>
  <si>
    <t>件　数</t>
    <rPh sb="0" eb="1">
      <t>ケン</t>
    </rPh>
    <rPh sb="2" eb="3">
      <t>カズ</t>
    </rPh>
    <phoneticPr fontId="11"/>
  </si>
  <si>
    <t>金　額</t>
    <rPh sb="0" eb="1">
      <t>カネ</t>
    </rPh>
    <rPh sb="2" eb="3">
      <t>ガク</t>
    </rPh>
    <phoneticPr fontId="11"/>
  </si>
  <si>
    <t>～R6.3</t>
    <phoneticPr fontId="1"/>
  </si>
  <si>
    <t>1月分</t>
    <rPh sb="1" eb="2">
      <t>ガツ</t>
    </rPh>
    <rPh sb="2" eb="3">
      <t>ブン</t>
    </rPh>
    <phoneticPr fontId="1"/>
  </si>
  <si>
    <t>5月分</t>
    <rPh sb="1" eb="2">
      <t>ガツ</t>
    </rPh>
    <rPh sb="2" eb="3">
      <t>ブン</t>
    </rPh>
    <phoneticPr fontId="1"/>
  </si>
  <si>
    <t>6月分</t>
    <rPh sb="2" eb="3">
      <t>ブン</t>
    </rPh>
    <phoneticPr fontId="1"/>
  </si>
  <si>
    <t>7月分</t>
    <rPh sb="1" eb="2">
      <t>ガツ</t>
    </rPh>
    <rPh sb="2" eb="3">
      <t>ブン</t>
    </rPh>
    <phoneticPr fontId="1"/>
  </si>
  <si>
    <t>11月分</t>
    <rPh sb="2" eb="3">
      <t>ガツ</t>
    </rPh>
    <rPh sb="3" eb="4">
      <t>ブン</t>
    </rPh>
    <phoneticPr fontId="1"/>
  </si>
  <si>
    <t>12月分</t>
    <rPh sb="3" eb="4">
      <t>ブン</t>
    </rPh>
    <phoneticPr fontId="1"/>
  </si>
  <si>
    <t>月遅れ</t>
    <phoneticPr fontId="1"/>
  </si>
  <si>
    <t>備考</t>
    <rPh sb="0" eb="2">
      <t>ビコウ</t>
    </rPh>
    <phoneticPr fontId="1"/>
  </si>
  <si>
    <t>初回加算</t>
    <rPh sb="0" eb="2">
      <t>ショカイ</t>
    </rPh>
    <rPh sb="2" eb="4">
      <t>カサン</t>
    </rPh>
    <phoneticPr fontId="1"/>
  </si>
  <si>
    <t>委託連携加算</t>
    <rPh sb="0" eb="2">
      <t>イタク</t>
    </rPh>
    <rPh sb="2" eb="4">
      <t>レンケイ</t>
    </rPh>
    <rPh sb="4" eb="6">
      <t>カサン</t>
    </rPh>
    <phoneticPr fontId="1"/>
  </si>
  <si>
    <t>介護予防ケアマネジメント業務委託料請求書</t>
    <phoneticPr fontId="11"/>
  </si>
  <si>
    <t>介護予防ケアマネジメント業務委託料請求・内訳書</t>
    <rPh sb="12" eb="14">
      <t>ギョウム</t>
    </rPh>
    <rPh sb="14" eb="16">
      <t>イタク</t>
    </rPh>
    <rPh sb="16" eb="17">
      <t>リョウ</t>
    </rPh>
    <rPh sb="17" eb="19">
      <t>セイキュウ</t>
    </rPh>
    <rPh sb="20" eb="23">
      <t>ウチワケショ</t>
    </rPh>
    <phoneticPr fontId="3"/>
  </si>
  <si>
    <t>介護予防ケアマネジメント</t>
    <phoneticPr fontId="1"/>
  </si>
  <si>
    <t>～R6.3介護予防ケアマネジメント</t>
    <phoneticPr fontId="1"/>
  </si>
  <si>
    <t>介護予防ケアマネジメント費</t>
    <rPh sb="12" eb="13">
      <t>ヒ</t>
    </rPh>
    <phoneticPr fontId="1"/>
  </si>
  <si>
    <t>改定前介護予防ケアマネジメント費</t>
  </si>
  <si>
    <t>請求
なし</t>
    <rPh sb="0" eb="2">
      <t>セイキュウ</t>
    </rPh>
    <phoneticPr fontId="1"/>
  </si>
  <si>
    <t>氏名被保番入力確認</t>
    <rPh sb="0" eb="2">
      <t>シメイ</t>
    </rPh>
    <rPh sb="2" eb="3">
      <t>ヒ</t>
    </rPh>
    <rPh sb="3" eb="4">
      <t>ホ</t>
    </rPh>
    <rPh sb="4" eb="5">
      <t>バン</t>
    </rPh>
    <rPh sb="5" eb="7">
      <t>ニュウリョク</t>
    </rPh>
    <rPh sb="7" eb="9">
      <t>カクニン</t>
    </rPh>
    <phoneticPr fontId="1"/>
  </si>
  <si>
    <t>当月請求有無確認</t>
    <rPh sb="0" eb="2">
      <t>トウゲツ</t>
    </rPh>
    <rPh sb="2" eb="4">
      <t>セイキュウ</t>
    </rPh>
    <rPh sb="4" eb="6">
      <t>ウム</t>
    </rPh>
    <rPh sb="6" eb="8">
      <t>カクニン</t>
    </rPh>
    <phoneticPr fontId="1"/>
  </si>
  <si>
    <t>月遅れ請求</t>
    <rPh sb="0" eb="2">
      <t>ツキオク</t>
    </rPh>
    <rPh sb="3" eb="5">
      <t>セイキュウ</t>
    </rPh>
    <phoneticPr fontId="1"/>
  </si>
  <si>
    <t>初回
加算</t>
    <rPh sb="0" eb="2">
      <t>ショカイ</t>
    </rPh>
    <rPh sb="3" eb="5">
      <t>カサン</t>
    </rPh>
    <phoneticPr fontId="3"/>
  </si>
  <si>
    <t>委託
連携</t>
    <rPh sb="0" eb="2">
      <t>イタク</t>
    </rPh>
    <rPh sb="3" eb="5">
      <t>レンケイ</t>
    </rPh>
    <phoneticPr fontId="3"/>
  </si>
  <si>
    <t>✓</t>
    <phoneticPr fontId="1"/>
  </si>
  <si>
    <t>事業所名</t>
    <phoneticPr fontId="1"/>
  </si>
  <si>
    <t>（請求先）</t>
    <rPh sb="1" eb="3">
      <t>セイキュウ</t>
    </rPh>
    <rPh sb="3" eb="4">
      <t>サキ</t>
    </rPh>
    <phoneticPr fontId="11"/>
  </si>
  <si>
    <t>介護予防ケア
マネジメント費
　　　　　　　　　円</t>
    <rPh sb="13" eb="14">
      <t>ヒ</t>
    </rPh>
    <rPh sb="24" eb="25">
      <t>エン</t>
    </rPh>
    <phoneticPr fontId="1"/>
  </si>
  <si>
    <t>該当者に✓</t>
    <rPh sb="0" eb="3">
      <t>ガイトウシャ</t>
    </rPh>
    <phoneticPr fontId="1"/>
  </si>
  <si>
    <t>合計</t>
    <rPh sb="0" eb="2">
      <t>ゴウケイ</t>
    </rPh>
    <phoneticPr fontId="1"/>
  </si>
  <si>
    <t>2月分</t>
    <rPh sb="1" eb="2">
      <t>ガツ</t>
    </rPh>
    <rPh sb="2" eb="3">
      <t>ブン</t>
    </rPh>
    <phoneticPr fontId="1"/>
  </si>
  <si>
    <t>3月分</t>
    <rPh sb="2" eb="3">
      <t>ブン</t>
    </rPh>
    <phoneticPr fontId="1"/>
  </si>
  <si>
    <t>4月分</t>
    <rPh sb="1" eb="2">
      <t>ガツ</t>
    </rPh>
    <rPh sb="2" eb="3">
      <t>ブン</t>
    </rPh>
    <phoneticPr fontId="1"/>
  </si>
  <si>
    <t>8月分</t>
    <rPh sb="1" eb="2">
      <t>ガツ</t>
    </rPh>
    <rPh sb="2" eb="3">
      <t>ブン</t>
    </rPh>
    <phoneticPr fontId="1"/>
  </si>
  <si>
    <t>9月分</t>
    <rPh sb="2" eb="3">
      <t>ブン</t>
    </rPh>
    <phoneticPr fontId="1"/>
  </si>
  <si>
    <t>10月分</t>
    <rPh sb="2" eb="3">
      <t>ガツ</t>
    </rPh>
    <rPh sb="3" eb="4">
      <t>ブン</t>
    </rPh>
    <phoneticPr fontId="1"/>
  </si>
  <si>
    <t>　　年</t>
    <rPh sb="2" eb="3">
      <t>ネン</t>
    </rPh>
    <phoneticPr fontId="1"/>
  </si>
  <si>
    <t>　　月</t>
    <rPh sb="2" eb="3">
      <t>ツキ</t>
    </rPh>
    <phoneticPr fontId="1"/>
  </si>
  <si>
    <t>　　日</t>
    <rPh sb="2" eb="3">
      <t>ヒ</t>
    </rPh>
    <phoneticPr fontId="1"/>
  </si>
  <si>
    <t>7 年</t>
    <rPh sb="2" eb="3">
      <t>ネン</t>
    </rPh>
    <phoneticPr fontId="1"/>
  </si>
  <si>
    <t>1 月</t>
    <rPh sb="2" eb="3">
      <t>ガツ</t>
    </rPh>
    <phoneticPr fontId="1"/>
  </si>
  <si>
    <t>1 日</t>
    <rPh sb="2" eb="3">
      <t>ニチ</t>
    </rPh>
    <phoneticPr fontId="1"/>
  </si>
  <si>
    <t>8 年</t>
    <rPh sb="2" eb="3">
      <t>ネン</t>
    </rPh>
    <phoneticPr fontId="1"/>
  </si>
  <si>
    <t>2 月</t>
    <phoneticPr fontId="1"/>
  </si>
  <si>
    <t>2 日</t>
    <rPh sb="2" eb="3">
      <t>ニチ</t>
    </rPh>
    <phoneticPr fontId="1"/>
  </si>
  <si>
    <t>9 年</t>
    <rPh sb="2" eb="3">
      <t>ネン</t>
    </rPh>
    <phoneticPr fontId="1"/>
  </si>
  <si>
    <t>3 月</t>
    <phoneticPr fontId="1"/>
  </si>
  <si>
    <t>3 日</t>
    <rPh sb="2" eb="3">
      <t>ニチ</t>
    </rPh>
    <phoneticPr fontId="1"/>
  </si>
  <si>
    <t>10 年</t>
    <rPh sb="3" eb="4">
      <t>ネン</t>
    </rPh>
    <phoneticPr fontId="1"/>
  </si>
  <si>
    <t>4 月</t>
    <phoneticPr fontId="1"/>
  </si>
  <si>
    <t>4 日</t>
    <rPh sb="2" eb="3">
      <t>ニチ</t>
    </rPh>
    <phoneticPr fontId="1"/>
  </si>
  <si>
    <t>11 年</t>
    <rPh sb="3" eb="4">
      <t>ネン</t>
    </rPh>
    <phoneticPr fontId="1"/>
  </si>
  <si>
    <t>5 月</t>
    <phoneticPr fontId="1"/>
  </si>
  <si>
    <t>5 日</t>
    <rPh sb="2" eb="3">
      <t>ニチ</t>
    </rPh>
    <phoneticPr fontId="1"/>
  </si>
  <si>
    <t>6 月</t>
    <phoneticPr fontId="1"/>
  </si>
  <si>
    <t>6 日</t>
    <rPh sb="2" eb="3">
      <t>ニチ</t>
    </rPh>
    <phoneticPr fontId="1"/>
  </si>
  <si>
    <t>7 月</t>
    <phoneticPr fontId="1"/>
  </si>
  <si>
    <t>7 日</t>
    <rPh sb="2" eb="3">
      <t>ニチ</t>
    </rPh>
    <phoneticPr fontId="1"/>
  </si>
  <si>
    <t>8 月</t>
    <phoneticPr fontId="1"/>
  </si>
  <si>
    <t>8 日</t>
    <rPh sb="2" eb="3">
      <t>ニチ</t>
    </rPh>
    <phoneticPr fontId="1"/>
  </si>
  <si>
    <t>9 月</t>
    <phoneticPr fontId="1"/>
  </si>
  <si>
    <t>9 日</t>
    <rPh sb="2" eb="3">
      <t>ニチ</t>
    </rPh>
    <phoneticPr fontId="1"/>
  </si>
  <si>
    <t>10 月</t>
    <phoneticPr fontId="1"/>
  </si>
  <si>
    <t>31 日</t>
    <rPh sb="3" eb="4">
      <t>ニチ</t>
    </rPh>
    <phoneticPr fontId="1"/>
  </si>
  <si>
    <t>11 月</t>
    <phoneticPr fontId="1"/>
  </si>
  <si>
    <t>12 月</t>
    <phoneticPr fontId="1"/>
  </si>
  <si>
    <t>介護予防ケアマネジメント</t>
    <rPh sb="0" eb="4">
      <t>カイゴヨボウ</t>
    </rPh>
    <phoneticPr fontId="1"/>
  </si>
  <si>
    <t>件</t>
    <rPh sb="0" eb="1">
      <t>ケン</t>
    </rPh>
    <phoneticPr fontId="1"/>
  </si>
  <si>
    <t>円</t>
    <rPh sb="0" eb="1">
      <t>エン</t>
    </rPh>
    <phoneticPr fontId="1"/>
  </si>
  <si>
    <t>初回加算</t>
    <phoneticPr fontId="1"/>
  </si>
  <si>
    <r>
      <rPr>
        <b/>
        <sz val="9"/>
        <rFont val="HG丸ｺﾞｼｯｸM-PRO"/>
        <family val="3"/>
        <charset val="128"/>
      </rPr>
      <t>総合事業日割対象者</t>
    </r>
    <r>
      <rPr>
        <b/>
        <sz val="10"/>
        <rFont val="HG丸ｺﾞｼｯｸM-PRO"/>
        <family val="3"/>
        <charset val="128"/>
      </rPr>
      <t xml:space="preserve">
※該当月のみ記入</t>
    </r>
    <rPh sb="0" eb="2">
      <t>ソウゴウ</t>
    </rPh>
    <rPh sb="2" eb="4">
      <t>ジギョウ</t>
    </rPh>
    <rPh sb="4" eb="6">
      <t>ヒワ</t>
    </rPh>
    <rPh sb="6" eb="9">
      <t>タイショウシャ</t>
    </rPh>
    <rPh sb="11" eb="13">
      <t>ガイトウ</t>
    </rPh>
    <rPh sb="13" eb="14">
      <t>ヅキ</t>
    </rPh>
    <rPh sb="16" eb="18">
      <t>キニュウ</t>
    </rPh>
    <phoneticPr fontId="1"/>
  </si>
  <si>
    <t>処遇改善加算（初回＋委託連携）</t>
    <rPh sb="0" eb="6">
      <t>ショグウカイゼンカサン</t>
    </rPh>
    <rPh sb="7" eb="9">
      <t>ショカイ</t>
    </rPh>
    <rPh sb="10" eb="14">
      <t>イタクレンケイ</t>
    </rPh>
    <phoneticPr fontId="1"/>
  </si>
  <si>
    <t>処遇改善加算（初回のみ）</t>
    <rPh sb="0" eb="6">
      <t>ショグウカイゼンカサン</t>
    </rPh>
    <rPh sb="7" eb="9">
      <t>ショカイ</t>
    </rPh>
    <phoneticPr fontId="1"/>
  </si>
  <si>
    <t>処遇改善加算（委託連携のみ）</t>
    <rPh sb="0" eb="6">
      <t>ショグウカイゼンカサン</t>
    </rPh>
    <phoneticPr fontId="1"/>
  </si>
  <si>
    <t>初回
のみ</t>
    <rPh sb="0" eb="2">
      <t>ショカイ</t>
    </rPh>
    <phoneticPr fontId="1"/>
  </si>
  <si>
    <t>連携
のみ</t>
    <rPh sb="0" eb="2">
      <t>レンケイ</t>
    </rPh>
    <phoneticPr fontId="1"/>
  </si>
  <si>
    <t>初回加算</t>
    <rPh sb="0" eb="4">
      <t>ショカイカサン</t>
    </rPh>
    <phoneticPr fontId="1"/>
  </si>
  <si>
    <t>委託連携加算</t>
    <rPh sb="0" eb="6">
      <t>イタクレンケイカサン</t>
    </rPh>
    <phoneticPr fontId="1"/>
  </si>
  <si>
    <t>初回＋
連携</t>
    <rPh sb="0" eb="2">
      <t>ショカイ</t>
    </rPh>
    <rPh sb="4" eb="6">
      <t>レンケイ</t>
    </rPh>
    <phoneticPr fontId="1"/>
  </si>
  <si>
    <t>※業務委託料のうち、処遇改善加算相当額は賃金改善の対象になるので、各事業所においては、</t>
    <phoneticPr fontId="1"/>
  </si>
  <si>
    <t>賃金改善額に充当してください。</t>
    <phoneticPr fontId="1"/>
  </si>
  <si>
    <t>自動入力</t>
    <rPh sb="0" eb="4">
      <t>ジドウニュウリョク</t>
    </rPh>
    <phoneticPr fontId="1"/>
  </si>
  <si>
    <t>月遅れ（月）</t>
    <rPh sb="4" eb="5">
      <t>ツキ</t>
    </rPh>
    <phoneticPr fontId="1"/>
  </si>
  <si>
    <t>処遇
改善</t>
    <rPh sb="0" eb="2">
      <t>ショグウ</t>
    </rPh>
    <rPh sb="3" eb="5">
      <t>カイゼン</t>
    </rPh>
    <phoneticPr fontId="1"/>
  </si>
  <si>
    <t>事業所名：</t>
    <rPh sb="0" eb="4">
      <t>ジギョウショメイ</t>
    </rPh>
    <phoneticPr fontId="1"/>
  </si>
  <si>
    <t>処遇改善加算【令和8年6月分より】</t>
    <rPh sb="0" eb="6">
      <t>ショグウカイゼンカサン</t>
    </rPh>
    <rPh sb="6" eb="14">
      <t>(レイワ8ネン6ガツブン</t>
    </rPh>
    <phoneticPr fontId="1"/>
  </si>
  <si>
    <t>頁計</t>
    <rPh sb="0" eb="2">
      <t>ページケイ</t>
    </rPh>
    <phoneticPr fontId="1"/>
  </si>
  <si>
    <t>介護予防支援業務委託料請求・内訳書</t>
    <rPh sb="4" eb="6">
      <t>シエン</t>
    </rPh>
    <phoneticPr fontId="1"/>
  </si>
  <si>
    <t>介護予防支援費
　　　　　　　　　円</t>
    <rPh sb="4" eb="6">
      <t>シエン</t>
    </rPh>
    <rPh sb="17" eb="18">
      <t>エン</t>
    </rPh>
    <phoneticPr fontId="1"/>
  </si>
  <si>
    <t>介護予防支援業務委託料請求書</t>
    <rPh sb="0" eb="4">
      <t>カイゴヨボウ</t>
    </rPh>
    <rPh sb="4" eb="6">
      <t>シエン</t>
    </rPh>
    <rPh sb="6" eb="8">
      <t>ギョウム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</si>
</sst>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円&quot;"/>
    <numFmt numFmtId="177" formatCode="m/d;@"/>
    <numFmt numFmtId="178" formatCode="###,###&quot;円&quot;"/>
    <numFmt numFmtId="179" formatCode="#,##0_);[Red]\(#,##0\)"/>
    <numFmt numFmtId="180" formatCode="##&quot;月&quot;&quot;分&quot;"/>
    <numFmt numFmtId="181" formatCode="##0&quot;件&quot;"/>
    <numFmt numFmtId="182" formatCode="###,##0&quot;円&quot;"/>
    <numFmt numFmtId="183" formatCode="##"/>
    <numFmt numFmtId="184" formatCode="###&quot;件&quot;"/>
    <numFmt numFmtId="185" formatCode="&quot;月遅れ：&quot;0&quot;件&quot;"/>
    <numFmt numFmtId="186" formatCode="0&quot;件&quot;"/>
    <numFmt numFmtId="187" formatCode="&quot;利用者数：&quot;#&quot;名&quot;"/>
    <numFmt numFmtId="188" formatCode="&quot;当月分：&quot;#&quot;件&quot;"/>
    <numFmt numFmtId="189" formatCode="0.0%"/>
    <numFmt numFmtId="190" formatCode="##&quot;名&quot;"/>
    <numFmt numFmtId="191" formatCode="0&quot;名&quot;"/>
  </numFmts>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12"/>
      <name val="HG丸ｺﾞｼｯｸM-PRO"/>
      <family val="3"/>
      <charset val="128"/>
    </font>
    <font>
      <sz val="9"/>
      <name val="ＭＳ Ｐゴシック"/>
      <family val="3"/>
      <charset val="128"/>
    </font>
    <font>
      <b/>
      <sz val="11"/>
      <name val="HG丸ｺﾞｼｯｸM-PRO"/>
      <family val="3"/>
      <charset val="128"/>
    </font>
    <font>
      <b/>
      <sz val="10"/>
      <name val="HG丸ｺﾞｼｯｸM-PRO"/>
      <family val="3"/>
      <charset val="128"/>
    </font>
    <font>
      <sz val="6"/>
      <name val="游ゴシック"/>
      <family val="2"/>
      <charset val="128"/>
    </font>
    <font>
      <sz val="11"/>
      <color rgb="FF000000"/>
      <name val="ＭＳ 明朝"/>
      <family val="1"/>
      <charset val="128"/>
    </font>
    <font>
      <b/>
      <sz val="14"/>
      <color rgb="FF000000"/>
      <name val="ＭＳ 明朝"/>
      <family val="1"/>
      <charset val="128"/>
    </font>
    <font>
      <sz val="12"/>
      <color rgb="FF000000"/>
      <name val="ＭＳ 明朝"/>
      <family val="1"/>
      <charset val="128"/>
    </font>
    <font>
      <b/>
      <sz val="12"/>
      <color rgb="FF000000"/>
      <name val="ＭＳ 明朝"/>
      <family val="1"/>
      <charset val="128"/>
    </font>
    <font>
      <sz val="14"/>
      <color rgb="FF000000"/>
      <name val="ＭＳ 明朝"/>
      <family val="1"/>
      <charset val="128"/>
    </font>
    <font>
      <sz val="6"/>
      <name val="ＭＳ Ｐゴシック"/>
      <family val="2"/>
      <charset val="128"/>
    </font>
    <font>
      <b/>
      <sz val="20"/>
      <color rgb="FF000000"/>
      <name val="ＭＳ 明朝"/>
      <family val="1"/>
      <charset val="128"/>
    </font>
    <font>
      <b/>
      <sz val="16"/>
      <color rgb="FF000000"/>
      <name val="ＭＳ 明朝"/>
      <family val="1"/>
      <charset val="128"/>
    </font>
    <font>
      <sz val="11"/>
      <name val="HG丸ｺﾞｼｯｸM-PRO"/>
      <family val="3"/>
      <charset val="128"/>
    </font>
    <font>
      <sz val="12"/>
      <name val="HG丸ｺﾞｼｯｸM-PRO"/>
      <family val="3"/>
      <charset val="128"/>
    </font>
    <font>
      <sz val="14"/>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6"/>
      <color theme="1"/>
      <name val="ＭＳ Ｐゴシック"/>
      <family val="3"/>
      <charset val="128"/>
      <scheme val="minor"/>
    </font>
    <font>
      <sz val="16"/>
      <name val="HG丸ｺﾞｼｯｸM-PRO"/>
      <family val="3"/>
      <charset val="128"/>
    </font>
    <font>
      <sz val="10"/>
      <color rgb="FF000000"/>
      <name val="ＭＳ 明朝"/>
      <family val="1"/>
      <charset val="128"/>
    </font>
    <font>
      <sz val="10"/>
      <name val="HG丸ｺﾞｼｯｸM-PRO"/>
      <family val="3"/>
      <charset val="128"/>
    </font>
    <font>
      <sz val="12"/>
      <name val="ＭＳ Ｐゴシック"/>
      <family val="3"/>
      <charset val="128"/>
      <scheme val="minor"/>
    </font>
    <font>
      <sz val="10"/>
      <name val="ＭＳ Ｐゴシック"/>
      <family val="2"/>
      <charset val="128"/>
      <scheme val="minor"/>
    </font>
    <font>
      <b/>
      <sz val="9"/>
      <name val="HG丸ｺﾞｼｯｸM-PRO"/>
      <family val="3"/>
      <charset val="128"/>
    </font>
    <font>
      <sz val="11"/>
      <color rgb="FF000000"/>
      <name val="ＭＳ Ｐゴシック"/>
      <family val="3"/>
      <charset val="128"/>
      <scheme val="minor"/>
    </font>
    <font>
      <sz val="11"/>
      <color theme="1"/>
      <name val="ＭＳ Ｐゴシック"/>
      <family val="2"/>
      <charset val="128"/>
      <scheme val="minor"/>
    </font>
    <font>
      <sz val="11"/>
      <color rgb="FF000000"/>
      <name val="ＭＳ Ｐゴシック"/>
      <family val="3"/>
      <charset val="128"/>
    </font>
    <font>
      <sz val="11"/>
      <color theme="1"/>
      <name val="ＭＳ Ｐゴシック"/>
      <family val="3"/>
      <charset val="128"/>
    </font>
    <font>
      <sz val="12"/>
      <color rgb="FFFF0000"/>
      <name val="HG丸ｺﾞｼｯｸM-PRO"/>
      <family val="3"/>
      <charset val="128"/>
    </font>
    <font>
      <sz val="11"/>
      <color rgb="FFFF0000"/>
      <name val="HG丸ｺﾞｼｯｸM-PRO"/>
      <family val="3"/>
      <charset val="128"/>
    </font>
    <font>
      <b/>
      <sz val="12"/>
      <color rgb="FFFF0000"/>
      <name val="HG丸ｺﾞｼｯｸM-PRO"/>
      <family val="3"/>
      <charset val="128"/>
    </font>
    <font>
      <sz val="14"/>
      <color rgb="FFFF0000"/>
      <name val="ＭＳ Ｐゴシック"/>
      <family val="3"/>
      <charset val="128"/>
      <scheme val="minor"/>
    </font>
    <font>
      <sz val="11"/>
      <color rgb="FFFF0000"/>
      <name val="ＭＳ Ｐゴシック"/>
      <family val="2"/>
      <charset val="128"/>
      <scheme val="minor"/>
    </font>
    <font>
      <sz val="11"/>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3" fillId="0" borderId="0" applyFont="0" applyFill="0" applyBorder="0" applyAlignment="0" applyProtection="0">
      <alignment vertical="center"/>
    </xf>
  </cellStyleXfs>
  <cellXfs count="298">
    <xf numFmtId="0" fontId="0" fillId="0" borderId="0" xfId="0">
      <alignment vertical="center"/>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21" fillId="0" borderId="5" xfId="0" applyFont="1" applyBorder="1" applyAlignment="1" applyProtection="1">
      <alignment horizontal="center" vertical="center" shrinkToFit="1"/>
      <protection locked="0"/>
    </xf>
    <xf numFmtId="49" fontId="20" fillId="0" borderId="5" xfId="0" applyNumberFormat="1" applyFont="1" applyBorder="1" applyAlignment="1" applyProtection="1">
      <alignment horizontal="center" vertical="center" shrinkToFit="1"/>
      <protection locked="0"/>
    </xf>
    <xf numFmtId="0" fontId="21" fillId="0" borderId="5" xfId="1" applyFont="1" applyBorder="1" applyAlignment="1" applyProtection="1">
      <alignment horizontal="center" vertical="center" shrinkToFit="1"/>
      <protection locked="0"/>
    </xf>
    <xf numFmtId="49" fontId="20" fillId="0" borderId="5" xfId="1" applyNumberFormat="1" applyFont="1" applyBorder="1" applyAlignment="1" applyProtection="1">
      <alignment horizontal="center" vertical="center" shrinkToFit="1"/>
      <protection locked="0"/>
    </xf>
    <xf numFmtId="0" fontId="21" fillId="0" borderId="10" xfId="1" applyFont="1" applyBorder="1" applyAlignment="1" applyProtection="1">
      <alignment horizontal="center" vertical="center" shrinkToFit="1"/>
      <protection locked="0"/>
    </xf>
    <xf numFmtId="49" fontId="20" fillId="0" borderId="10" xfId="1" applyNumberFormat="1" applyFont="1" applyBorder="1" applyAlignment="1" applyProtection="1">
      <alignment horizontal="center" vertical="center" shrinkToFit="1"/>
      <protection locked="0"/>
    </xf>
    <xf numFmtId="38" fontId="22" fillId="0" borderId="8" xfId="2" applyFont="1" applyFill="1" applyBorder="1" applyAlignment="1" applyProtection="1">
      <alignment horizontal="center" vertical="center" shrinkToFit="1"/>
    </xf>
    <xf numFmtId="0" fontId="14" fillId="0" borderId="1" xfId="0" applyFont="1" applyBorder="1" applyAlignment="1">
      <alignment horizontal="center" vertical="center" shrinkToFit="1"/>
    </xf>
    <xf numFmtId="0" fontId="12"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xf numFmtId="0" fontId="19" fillId="0" borderId="0" xfId="0" applyFont="1" applyAlignment="1">
      <alignment horizontal="center" shrinkToFit="1"/>
    </xf>
    <xf numFmtId="0" fontId="18" fillId="0" borderId="0" xfId="0" applyFont="1" applyAlignment="1" applyProtection="1">
      <alignment horizontal="center" shrinkToFit="1"/>
      <protection locked="0"/>
    </xf>
    <xf numFmtId="0" fontId="6" fillId="0" borderId="0" xfId="1" applyFont="1" applyAlignment="1">
      <alignment vertical="top"/>
    </xf>
    <xf numFmtId="0" fontId="24" fillId="0" borderId="0" xfId="0" applyFont="1">
      <alignment vertical="center"/>
    </xf>
    <xf numFmtId="0" fontId="4" fillId="0" borderId="0" xfId="1" applyFo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181" fontId="16" fillId="0" borderId="1" xfId="0" applyNumberFormat="1" applyFont="1" applyBorder="1" applyProtection="1">
      <alignment vertical="center"/>
      <protection hidden="1"/>
    </xf>
    <xf numFmtId="181" fontId="16" fillId="0" borderId="1" xfId="0" applyNumberFormat="1" applyFont="1" applyBorder="1" applyAlignment="1" applyProtection="1">
      <alignment vertical="center" shrinkToFit="1"/>
      <protection hidden="1"/>
    </xf>
    <xf numFmtId="0" fontId="14" fillId="0" borderId="0" xfId="0" applyFont="1" applyAlignment="1" applyProtection="1">
      <alignment horizontal="distributed" vertical="center" wrapText="1" justifyLastLine="1"/>
      <protection locked="0"/>
    </xf>
    <xf numFmtId="0" fontId="12" fillId="0" borderId="0" xfId="0" applyFont="1" applyAlignment="1" applyProtection="1">
      <alignment horizontal="distributed" vertical="center" wrapText="1" justifyLastLine="1"/>
      <protection locked="0"/>
    </xf>
    <xf numFmtId="0" fontId="21" fillId="0" borderId="10" xfId="0" applyFont="1" applyBorder="1" applyAlignment="1" applyProtection="1">
      <alignment horizontal="center" vertical="center"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2" fillId="0" borderId="27" xfId="0" applyFont="1" applyBorder="1" applyAlignment="1">
      <alignment vertical="center" shrinkToFit="1"/>
    </xf>
    <xf numFmtId="177" fontId="21" fillId="0" borderId="30" xfId="0" applyNumberFormat="1" applyFont="1" applyBorder="1" applyAlignment="1" applyProtection="1">
      <alignment horizontal="center" vertical="center" shrinkToFit="1"/>
      <protection locked="0"/>
    </xf>
    <xf numFmtId="177" fontId="21" fillId="0" borderId="31" xfId="0" applyNumberFormat="1" applyFont="1" applyBorder="1" applyAlignment="1" applyProtection="1">
      <alignment horizontal="center" vertical="center" shrinkToFit="1"/>
      <protection locked="0"/>
    </xf>
    <xf numFmtId="177" fontId="21" fillId="0" borderId="32" xfId="0" applyNumberFormat="1" applyFont="1" applyBorder="1" applyAlignment="1" applyProtection="1">
      <alignment horizontal="center" vertical="center" shrinkToFit="1"/>
      <protection locked="0"/>
    </xf>
    <xf numFmtId="177" fontId="21" fillId="0" borderId="33" xfId="0" applyNumberFormat="1" applyFont="1" applyBorder="1" applyAlignment="1" applyProtection="1">
      <alignment horizontal="center" vertical="center" shrinkToFit="1"/>
      <protection locked="0"/>
    </xf>
    <xf numFmtId="179" fontId="22" fillId="0" borderId="35" xfId="0" applyNumberFormat="1" applyFont="1" applyBorder="1" applyAlignment="1">
      <alignment horizontal="right" vertical="center" shrinkToFit="1"/>
    </xf>
    <xf numFmtId="179" fontId="22" fillId="0" borderId="36" xfId="1" applyNumberFormat="1" applyFont="1" applyBorder="1" applyAlignment="1">
      <alignment horizontal="right" vertical="center" shrinkToFit="1"/>
    </xf>
    <xf numFmtId="180" fontId="7" fillId="0" borderId="38" xfId="0" applyNumberFormat="1" applyFont="1" applyBorder="1" applyAlignment="1" applyProtection="1">
      <alignment horizontal="right" vertical="center" shrinkToFit="1"/>
      <protection locked="0"/>
    </xf>
    <xf numFmtId="0" fontId="24" fillId="0" borderId="8" xfId="0" applyFont="1" applyBorder="1">
      <alignment vertical="center"/>
    </xf>
    <xf numFmtId="0" fontId="5" fillId="0" borderId="3" xfId="1" applyFont="1" applyBorder="1" applyAlignment="1">
      <alignment horizontal="center" vertical="center" shrinkToFit="1"/>
    </xf>
    <xf numFmtId="179" fontId="22" fillId="0" borderId="4" xfId="0" applyNumberFormat="1" applyFont="1" applyBorder="1" applyAlignment="1">
      <alignment horizontal="right" vertical="center" shrinkToFit="1"/>
    </xf>
    <xf numFmtId="180" fontId="7" fillId="0" borderId="40" xfId="0" applyNumberFormat="1" applyFont="1" applyBorder="1" applyAlignment="1" applyProtection="1">
      <alignment horizontal="right" vertical="center" shrinkToFit="1"/>
      <protection locked="0"/>
    </xf>
    <xf numFmtId="179" fontId="22" fillId="0" borderId="24" xfId="1" applyNumberFormat="1" applyFont="1" applyBorder="1" applyAlignment="1">
      <alignment horizontal="right" vertical="center" shrinkToFit="1"/>
    </xf>
    <xf numFmtId="179" fontId="22" fillId="0" borderId="35" xfId="1" applyNumberFormat="1" applyFont="1" applyBorder="1" applyAlignment="1">
      <alignment horizontal="right" vertical="center" shrinkToFit="1"/>
    </xf>
    <xf numFmtId="180" fontId="7" fillId="0" borderId="41" xfId="0" applyNumberFormat="1" applyFont="1" applyBorder="1" applyAlignment="1" applyProtection="1">
      <alignment horizontal="right" vertical="center" shrinkToFit="1"/>
      <protection locked="0"/>
    </xf>
    <xf numFmtId="177" fontId="21" fillId="0" borderId="39" xfId="0" applyNumberFormat="1" applyFont="1" applyBorder="1" applyAlignment="1" applyProtection="1">
      <alignment horizontal="center" vertical="center" shrinkToFit="1"/>
      <protection locked="0"/>
    </xf>
    <xf numFmtId="177" fontId="21" fillId="0" borderId="43"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9" fillId="0" borderId="32" xfId="1" applyFont="1" applyBorder="1" applyAlignment="1">
      <alignment horizontal="center" vertical="center"/>
    </xf>
    <xf numFmtId="0" fontId="9" fillId="0" borderId="33" xfId="1" applyFont="1" applyBorder="1" applyAlignment="1">
      <alignment horizontal="center" vertical="center"/>
    </xf>
    <xf numFmtId="183" fontId="20" fillId="0" borderId="10" xfId="1" applyNumberFormat="1" applyFont="1" applyBorder="1" applyAlignment="1">
      <alignment horizontal="center" vertical="center" shrinkToFit="1"/>
    </xf>
    <xf numFmtId="0" fontId="29" fillId="0" borderId="21" xfId="1" applyFont="1" applyBorder="1" applyAlignment="1">
      <alignment horizontal="right" vertical="center" shrinkToFit="1"/>
    </xf>
    <xf numFmtId="0" fontId="29" fillId="0" borderId="11" xfId="1" applyFont="1" applyBorder="1" applyAlignment="1">
      <alignment horizontal="right" vertical="center" shrinkToFit="1"/>
    </xf>
    <xf numFmtId="49" fontId="20" fillId="0" borderId="33" xfId="0" applyNumberFormat="1" applyFont="1" applyBorder="1" applyAlignment="1" applyProtection="1">
      <alignment horizontal="center" vertical="center" shrinkToFit="1"/>
      <protection locked="0"/>
    </xf>
    <xf numFmtId="49" fontId="20" fillId="0" borderId="31" xfId="0" applyNumberFormat="1" applyFont="1" applyBorder="1" applyAlignment="1" applyProtection="1">
      <alignment horizontal="center" vertical="center" shrinkToFit="1"/>
      <protection locked="0"/>
    </xf>
    <xf numFmtId="49" fontId="20" fillId="0" borderId="31" xfId="1" applyNumberFormat="1" applyFont="1" applyBorder="1" applyAlignment="1" applyProtection="1">
      <alignment horizontal="center" vertical="center" shrinkToFit="1"/>
      <protection locked="0"/>
    </xf>
    <xf numFmtId="49" fontId="20" fillId="0" borderId="43" xfId="1" applyNumberFormat="1" applyFont="1" applyBorder="1" applyAlignment="1" applyProtection="1">
      <alignment horizontal="center" vertical="center" shrinkToFit="1"/>
      <protection locked="0"/>
    </xf>
    <xf numFmtId="0" fontId="5" fillId="0" borderId="25" xfId="1" applyFont="1" applyBorder="1" applyAlignment="1">
      <alignment horizontal="center" vertical="center" shrinkToFit="1"/>
    </xf>
    <xf numFmtId="0" fontId="5" fillId="0" borderId="8" xfId="1" applyFont="1" applyBorder="1" applyAlignment="1">
      <alignment horizontal="center" vertical="center" shrinkToFit="1"/>
    </xf>
    <xf numFmtId="183" fontId="20" fillId="0" borderId="1" xfId="0" applyNumberFormat="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4" xfId="1" applyFont="1" applyBorder="1" applyAlignment="1">
      <alignment horizontal="center" vertical="center" shrinkToFit="1"/>
    </xf>
    <xf numFmtId="183" fontId="20" fillId="0" borderId="5" xfId="0" applyNumberFormat="1" applyFont="1" applyBorder="1" applyAlignment="1">
      <alignment horizontal="center" vertical="center" shrinkToFit="1"/>
    </xf>
    <xf numFmtId="183" fontId="20" fillId="0" borderId="7" xfId="0" applyNumberFormat="1" applyFont="1" applyBorder="1" applyAlignment="1">
      <alignment horizontal="center" vertical="center" shrinkToFit="1"/>
    </xf>
    <xf numFmtId="183" fontId="20" fillId="0" borderId="1" xfId="1" applyNumberFormat="1" applyFont="1" applyBorder="1" applyAlignment="1">
      <alignment horizontal="center" vertical="center" shrinkToFit="1"/>
    </xf>
    <xf numFmtId="179" fontId="22" fillId="0" borderId="5" xfId="0" applyNumberFormat="1" applyFont="1" applyBorder="1" applyAlignment="1" applyProtection="1">
      <alignment horizontal="center" vertical="center" shrinkToFit="1"/>
      <protection locked="0"/>
    </xf>
    <xf numFmtId="179" fontId="22" fillId="0" borderId="5" xfId="2" applyNumberFormat="1" applyFont="1" applyFill="1" applyBorder="1" applyAlignment="1" applyProtection="1">
      <alignment horizontal="center" vertical="center" shrinkToFit="1"/>
      <protection locked="0"/>
    </xf>
    <xf numFmtId="179" fontId="22" fillId="0" borderId="5" xfId="1" applyNumberFormat="1" applyFont="1" applyBorder="1" applyAlignment="1" applyProtection="1">
      <alignment horizontal="center" vertical="center" shrinkToFit="1"/>
      <protection locked="0"/>
    </xf>
    <xf numFmtId="179" fontId="22" fillId="0" borderId="10" xfId="1" applyNumberFormat="1" applyFont="1" applyBorder="1" applyAlignment="1" applyProtection="1">
      <alignment horizontal="center" vertical="center" shrinkToFit="1"/>
      <protection locked="0"/>
    </xf>
    <xf numFmtId="179" fontId="22" fillId="0" borderId="10" xfId="2" applyNumberFormat="1"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30" fillId="0" borderId="24" xfId="0" applyFont="1" applyBorder="1" applyAlignment="1" applyProtection="1">
      <alignment vertical="center" wrapText="1"/>
      <protection locked="0"/>
    </xf>
    <xf numFmtId="0" fontId="30" fillId="0" borderId="39" xfId="0" applyFont="1" applyBorder="1" applyAlignment="1" applyProtection="1">
      <alignment vertical="center" wrapText="1"/>
      <protection locked="0"/>
    </xf>
    <xf numFmtId="176" fontId="28" fillId="0" borderId="24" xfId="0" applyNumberFormat="1" applyFont="1" applyBorder="1" applyAlignment="1" applyProtection="1">
      <alignment horizontal="left" vertical="center" wrapText="1" shrinkToFit="1"/>
      <protection locked="0"/>
    </xf>
    <xf numFmtId="38" fontId="10" fillId="0" borderId="24" xfId="2" applyFont="1" applyFill="1" applyBorder="1" applyAlignment="1" applyProtection="1">
      <alignment horizontal="left" vertical="center" wrapText="1" shrinkToFit="1"/>
      <protection locked="0"/>
    </xf>
    <xf numFmtId="38" fontId="10" fillId="0" borderId="26" xfId="2" applyFont="1" applyFill="1" applyBorder="1" applyAlignment="1" applyProtection="1">
      <alignment horizontal="left" vertical="center" wrapText="1" shrinkToFit="1"/>
      <protection locked="0"/>
    </xf>
    <xf numFmtId="0" fontId="5" fillId="0" borderId="5" xfId="1" applyFont="1" applyBorder="1" applyAlignment="1">
      <alignment horizontal="center" vertical="center" wrapText="1"/>
    </xf>
    <xf numFmtId="0" fontId="5" fillId="0" borderId="33" xfId="1" applyFont="1" applyBorder="1" applyAlignment="1">
      <alignment horizontal="center" vertical="center" wrapText="1"/>
    </xf>
    <xf numFmtId="176" fontId="22" fillId="0" borderId="4" xfId="0" applyNumberFormat="1" applyFont="1" applyBorder="1" applyAlignment="1">
      <alignment horizontal="right" vertical="center" shrinkToFit="1"/>
    </xf>
    <xf numFmtId="184" fontId="22" fillId="0" borderId="7" xfId="0" applyNumberFormat="1" applyFont="1" applyBorder="1" applyAlignment="1">
      <alignment horizontal="right" vertical="center" shrinkToFit="1"/>
    </xf>
    <xf numFmtId="49" fontId="21" fillId="0" borderId="5" xfId="0" applyNumberFormat="1" applyFont="1" applyBorder="1" applyAlignment="1" applyProtection="1">
      <alignment horizontal="center" vertical="center" shrinkToFit="1"/>
      <protection locked="0"/>
    </xf>
    <xf numFmtId="49" fontId="21" fillId="0" borderId="5" xfId="1" applyNumberFormat="1" applyFont="1" applyBorder="1" applyAlignment="1" applyProtection="1">
      <alignment horizontal="center" vertical="center" shrinkToFit="1"/>
      <protection locked="0"/>
    </xf>
    <xf numFmtId="186" fontId="22" fillId="0" borderId="7" xfId="0" applyNumberFormat="1" applyFont="1" applyBorder="1" applyAlignment="1">
      <alignment horizontal="right" vertical="center" shrinkToFit="1"/>
    </xf>
    <xf numFmtId="187" fontId="22" fillId="0" borderId="4" xfId="1" applyNumberFormat="1" applyFont="1" applyBorder="1" applyAlignment="1">
      <alignment vertical="center" shrinkToFit="1"/>
    </xf>
    <xf numFmtId="188" fontId="22" fillId="0" borderId="21" xfId="1" applyNumberFormat="1" applyFont="1" applyBorder="1" applyAlignment="1">
      <alignment horizontal="right" vertical="center" shrinkToFit="1"/>
    </xf>
    <xf numFmtId="183" fontId="29" fillId="0" borderId="11" xfId="1" applyNumberFormat="1" applyFont="1" applyBorder="1" applyAlignment="1">
      <alignment horizontal="right" vertical="center" shrinkToFit="1"/>
    </xf>
    <xf numFmtId="183" fontId="24" fillId="0" borderId="0" xfId="0" applyNumberFormat="1" applyFont="1">
      <alignment vertical="center"/>
    </xf>
    <xf numFmtId="0" fontId="14" fillId="0" borderId="0" xfId="0" applyFont="1" applyAlignment="1">
      <alignment horizontal="right" vertical="center"/>
    </xf>
    <xf numFmtId="181" fontId="16" fillId="0" borderId="1" xfId="0" applyNumberFormat="1" applyFont="1" applyBorder="1" applyAlignment="1" applyProtection="1">
      <alignment horizontal="right" vertical="center"/>
      <protection hidden="1"/>
    </xf>
    <xf numFmtId="0" fontId="6" fillId="0" borderId="0" xfId="1" applyFont="1" applyAlignment="1">
      <alignment horizontal="distributed" vertical="top"/>
    </xf>
    <xf numFmtId="177" fontId="21" fillId="0" borderId="4" xfId="0" applyNumberFormat="1" applyFont="1" applyBorder="1" applyAlignment="1" applyProtection="1">
      <alignment horizontal="center" vertical="center" shrinkToFit="1"/>
      <protection locked="0"/>
    </xf>
    <xf numFmtId="177" fontId="21" fillId="0" borderId="24" xfId="0" applyNumberFormat="1" applyFont="1" applyBorder="1" applyAlignment="1" applyProtection="1">
      <alignment horizontal="center" vertical="center" shrinkToFit="1"/>
      <protection locked="0"/>
    </xf>
    <xf numFmtId="177" fontId="21" fillId="0" borderId="26" xfId="0" applyNumberFormat="1" applyFont="1" applyBorder="1" applyAlignment="1" applyProtection="1">
      <alignment horizontal="center" vertical="center" shrinkToFit="1"/>
      <protection locked="0"/>
    </xf>
    <xf numFmtId="0" fontId="12"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Protection="1">
      <alignment vertical="center"/>
      <protection hidden="1"/>
    </xf>
    <xf numFmtId="0" fontId="15" fillId="0" borderId="14" xfId="0" applyFont="1" applyBorder="1" applyAlignment="1" applyProtection="1">
      <alignment horizontal="center" vertical="center" shrinkToFit="1"/>
      <protection hidden="1"/>
    </xf>
    <xf numFmtId="0" fontId="15" fillId="0" borderId="15" xfId="0" applyFont="1" applyBorder="1" applyAlignment="1" applyProtection="1">
      <alignment horizontal="center" vertical="center" shrinkToFit="1"/>
      <protection hidden="1"/>
    </xf>
    <xf numFmtId="0" fontId="18" fillId="0" borderId="18" xfId="0" applyFont="1" applyBorder="1" applyAlignment="1" applyProtection="1">
      <alignment horizontal="center" vertical="center" shrinkToFit="1"/>
      <protection hidden="1"/>
    </xf>
    <xf numFmtId="0" fontId="18" fillId="0" borderId="19"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shrinkToFit="1"/>
      <protection hidden="1"/>
    </xf>
    <xf numFmtId="0" fontId="32" fillId="0" borderId="0" xfId="0" applyFont="1">
      <alignment vertical="center"/>
    </xf>
    <xf numFmtId="179" fontId="22" fillId="3" borderId="48" xfId="2" applyNumberFormat="1" applyFont="1" applyFill="1" applyBorder="1" applyAlignment="1" applyProtection="1">
      <alignment horizontal="center" vertical="center" shrinkToFit="1"/>
      <protection locked="0"/>
    </xf>
    <xf numFmtId="179" fontId="22" fillId="3" borderId="49" xfId="2" applyNumberFormat="1" applyFont="1" applyFill="1" applyBorder="1" applyAlignment="1" applyProtection="1">
      <alignment horizontal="center" vertical="center" shrinkToFit="1"/>
      <protection locked="0"/>
    </xf>
    <xf numFmtId="179" fontId="22" fillId="3" borderId="50" xfId="2" applyNumberFormat="1" applyFont="1" applyFill="1" applyBorder="1" applyAlignment="1" applyProtection="1">
      <alignment horizontal="center" vertical="center" shrinkToFit="1"/>
      <protection locked="0"/>
    </xf>
    <xf numFmtId="179" fontId="22" fillId="3" borderId="32" xfId="2" applyNumberFormat="1" applyFont="1" applyFill="1" applyBorder="1" applyAlignment="1" applyProtection="1">
      <alignment horizontal="center" vertical="center" shrinkToFit="1"/>
      <protection locked="0"/>
    </xf>
    <xf numFmtId="179" fontId="22" fillId="3" borderId="1" xfId="2" applyNumberFormat="1" applyFont="1" applyFill="1" applyBorder="1" applyAlignment="1" applyProtection="1">
      <alignment horizontal="center" vertical="center" shrinkToFit="1"/>
      <protection locked="0"/>
    </xf>
    <xf numFmtId="179" fontId="22" fillId="3" borderId="33" xfId="2" applyNumberFormat="1" applyFont="1" applyFill="1" applyBorder="1" applyAlignment="1" applyProtection="1">
      <alignment horizontal="center" vertical="center" shrinkToFit="1"/>
      <protection locked="0"/>
    </xf>
    <xf numFmtId="179" fontId="22" fillId="3" borderId="39" xfId="2" applyNumberFormat="1" applyFont="1" applyFill="1" applyBorder="1" applyAlignment="1" applyProtection="1">
      <alignment horizontal="center" vertical="center" shrinkToFit="1"/>
      <protection locked="0"/>
    </xf>
    <xf numFmtId="179" fontId="22" fillId="3" borderId="2" xfId="2" applyNumberFormat="1" applyFont="1" applyFill="1" applyBorder="1" applyAlignment="1" applyProtection="1">
      <alignment horizontal="center" vertical="center" shrinkToFit="1"/>
      <protection locked="0"/>
    </xf>
    <xf numFmtId="179" fontId="22" fillId="3" borderId="43" xfId="2" applyNumberFormat="1" applyFont="1" applyFill="1" applyBorder="1" applyAlignment="1" applyProtection="1">
      <alignment horizontal="center" vertical="center" shrinkToFit="1"/>
      <protection locked="0"/>
    </xf>
    <xf numFmtId="186" fontId="22" fillId="3" borderId="7" xfId="0" applyNumberFormat="1" applyFont="1" applyFill="1" applyBorder="1" applyAlignment="1">
      <alignment horizontal="right" vertical="center" shrinkToFit="1"/>
    </xf>
    <xf numFmtId="38" fontId="22" fillId="0" borderId="35" xfId="3" applyFont="1" applyBorder="1" applyAlignment="1">
      <alignment horizontal="right" vertical="center" shrinkToFit="1"/>
    </xf>
    <xf numFmtId="38" fontId="22" fillId="0" borderId="39" xfId="3" applyFont="1" applyBorder="1" applyAlignment="1">
      <alignment horizontal="right" vertical="center" shrinkToFit="1"/>
    </xf>
    <xf numFmtId="189" fontId="12" fillId="0" borderId="0" xfId="0" applyNumberFormat="1" applyFont="1" applyAlignment="1" applyProtection="1">
      <alignment vertical="center" shrinkToFit="1"/>
      <protection hidden="1"/>
    </xf>
    <xf numFmtId="38" fontId="24" fillId="0" borderId="0" xfId="3" applyFont="1">
      <alignment vertical="center"/>
    </xf>
    <xf numFmtId="49" fontId="20" fillId="0" borderId="9" xfId="1" applyNumberFormat="1" applyFont="1" applyBorder="1" applyAlignment="1" applyProtection="1">
      <alignment horizontal="center" vertical="center" shrinkToFit="1"/>
      <protection locked="0"/>
    </xf>
    <xf numFmtId="186" fontId="22" fillId="0" borderId="51" xfId="0" applyNumberFormat="1" applyFont="1" applyBorder="1" applyAlignment="1">
      <alignment horizontal="right" vertical="center" shrinkToFit="1"/>
    </xf>
    <xf numFmtId="176" fontId="22" fillId="0" borderId="4" xfId="3" applyNumberFormat="1" applyFont="1" applyFill="1" applyBorder="1" applyAlignment="1">
      <alignment horizontal="right" vertical="center" shrinkToFit="1"/>
    </xf>
    <xf numFmtId="186" fontId="22" fillId="0" borderId="11" xfId="0" applyNumberFormat="1" applyFont="1" applyBorder="1" applyAlignment="1">
      <alignment horizontal="right" vertical="center" shrinkToFit="1"/>
    </xf>
    <xf numFmtId="178" fontId="22" fillId="0" borderId="4" xfId="3" applyNumberFormat="1" applyFont="1" applyFill="1" applyBorder="1" applyAlignment="1">
      <alignment horizontal="right" vertical="center" shrinkToFit="1"/>
    </xf>
    <xf numFmtId="0" fontId="36" fillId="0" borderId="5" xfId="0"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180" fontId="38" fillId="0" borderId="41" xfId="0" applyNumberFormat="1" applyFont="1" applyBorder="1" applyAlignment="1" applyProtection="1">
      <alignment horizontal="right" vertical="center" shrinkToFit="1"/>
      <protection locked="0"/>
    </xf>
    <xf numFmtId="49" fontId="36" fillId="0" borderId="5" xfId="0" applyNumberFormat="1" applyFont="1" applyBorder="1" applyAlignment="1" applyProtection="1">
      <alignment horizontal="center" vertical="center" shrinkToFit="1"/>
      <protection locked="0"/>
    </xf>
    <xf numFmtId="181" fontId="16" fillId="3" borderId="1" xfId="0" applyNumberFormat="1" applyFont="1" applyFill="1" applyBorder="1" applyProtection="1">
      <alignment vertical="center"/>
      <protection hidden="1"/>
    </xf>
    <xf numFmtId="181" fontId="16" fillId="3" borderId="1" xfId="0" applyNumberFormat="1" applyFont="1" applyFill="1" applyBorder="1" applyAlignment="1" applyProtection="1">
      <alignment vertical="center" shrinkToFit="1"/>
      <protection hidden="1"/>
    </xf>
    <xf numFmtId="0" fontId="9" fillId="0" borderId="24" xfId="1" applyFont="1" applyBorder="1" applyAlignment="1">
      <alignment horizontal="center" vertical="center"/>
    </xf>
    <xf numFmtId="0" fontId="8" fillId="3" borderId="52" xfId="1" applyFont="1" applyFill="1" applyBorder="1" applyAlignment="1">
      <alignment horizontal="center" vertical="center" wrapText="1"/>
    </xf>
    <xf numFmtId="0" fontId="8" fillId="3" borderId="53" xfId="1" applyFont="1" applyFill="1" applyBorder="1" applyAlignment="1">
      <alignment horizontal="center" vertical="center" wrapText="1"/>
    </xf>
    <xf numFmtId="0" fontId="8" fillId="3" borderId="54" xfId="1" applyFont="1" applyFill="1" applyBorder="1" applyAlignment="1">
      <alignment horizontal="center" vertical="center" wrapText="1"/>
    </xf>
    <xf numFmtId="186" fontId="22" fillId="0" borderId="38" xfId="0" applyNumberFormat="1" applyFont="1" applyBorder="1" applyAlignment="1">
      <alignment horizontal="right" vertical="center" shrinkToFit="1"/>
    </xf>
    <xf numFmtId="186" fontId="22" fillId="3" borderId="58" xfId="0" applyNumberFormat="1" applyFont="1" applyFill="1" applyBorder="1" applyAlignment="1">
      <alignment horizontal="right" vertical="center" shrinkToFit="1"/>
    </xf>
    <xf numFmtId="186" fontId="22" fillId="3" borderId="11" xfId="0" applyNumberFormat="1" applyFont="1" applyFill="1" applyBorder="1" applyAlignment="1">
      <alignment horizontal="right" vertical="center" shrinkToFit="1"/>
    </xf>
    <xf numFmtId="186" fontId="22" fillId="3" borderId="59" xfId="0" applyNumberFormat="1" applyFont="1" applyFill="1" applyBorder="1" applyAlignment="1">
      <alignment horizontal="right" vertical="center" shrinkToFit="1"/>
    </xf>
    <xf numFmtId="0" fontId="22" fillId="0" borderId="60" xfId="0" applyFont="1" applyBorder="1" applyAlignment="1">
      <alignment vertical="center" shrinkToFit="1"/>
    </xf>
    <xf numFmtId="0" fontId="22" fillId="0" borderId="61" xfId="0" applyFont="1" applyBorder="1" applyAlignment="1">
      <alignment vertical="center" shrinkToFit="1"/>
    </xf>
    <xf numFmtId="0" fontId="29" fillId="0" borderId="7" xfId="1" applyFont="1" applyBorder="1" applyAlignment="1">
      <alignment horizontal="right" vertical="center" shrinkToFit="1"/>
    </xf>
    <xf numFmtId="183" fontId="29" fillId="0" borderId="7" xfId="1" applyNumberFormat="1" applyFont="1" applyBorder="1" applyAlignment="1">
      <alignment horizontal="right" vertical="center" shrinkToFit="1"/>
    </xf>
    <xf numFmtId="0" fontId="21" fillId="0" borderId="7" xfId="0" applyFont="1" applyBorder="1" applyAlignment="1" applyProtection="1">
      <alignment horizontal="center" vertical="center" shrinkToFit="1"/>
      <protection locked="0"/>
    </xf>
    <xf numFmtId="49" fontId="21" fillId="0" borderId="7" xfId="0" applyNumberFormat="1" applyFont="1" applyBorder="1" applyAlignment="1" applyProtection="1">
      <alignment horizontal="center" vertical="center" shrinkToFit="1"/>
      <protection locked="0"/>
    </xf>
    <xf numFmtId="38" fontId="22" fillId="0" borderId="4" xfId="3" applyFont="1" applyBorder="1" applyAlignment="1">
      <alignment horizontal="right" vertical="center" shrinkToFit="1"/>
    </xf>
    <xf numFmtId="179" fontId="22" fillId="0" borderId="7" xfId="0" applyNumberFormat="1" applyFont="1" applyBorder="1" applyAlignment="1" applyProtection="1">
      <alignment horizontal="center" vertical="center" shrinkToFit="1"/>
      <protection locked="0"/>
    </xf>
    <xf numFmtId="179" fontId="22" fillId="0" borderId="7" xfId="2" applyNumberFormat="1" applyFont="1" applyFill="1" applyBorder="1" applyAlignment="1" applyProtection="1">
      <alignment horizontal="center" vertical="center" shrinkToFit="1"/>
      <protection locked="0"/>
    </xf>
    <xf numFmtId="179" fontId="22" fillId="3" borderId="62" xfId="2" applyNumberFormat="1" applyFont="1" applyFill="1" applyBorder="1" applyAlignment="1" applyProtection="1">
      <alignment horizontal="center" vertical="center" shrinkToFit="1"/>
      <protection locked="0"/>
    </xf>
    <xf numFmtId="179" fontId="22" fillId="3" borderId="3" xfId="2" applyNumberFormat="1" applyFont="1" applyFill="1" applyBorder="1" applyAlignment="1" applyProtection="1">
      <alignment horizontal="center" vertical="center" shrinkToFit="1"/>
      <protection locked="0"/>
    </xf>
    <xf numFmtId="179" fontId="22" fillId="3" borderId="31" xfId="2" applyNumberFormat="1" applyFont="1" applyFill="1" applyBorder="1" applyAlignment="1" applyProtection="1">
      <alignment horizontal="center" vertical="center" shrinkToFit="1"/>
      <protection locked="0"/>
    </xf>
    <xf numFmtId="176" fontId="28" fillId="0" borderId="8" xfId="0" applyNumberFormat="1" applyFont="1" applyBorder="1" applyAlignment="1" applyProtection="1">
      <alignment horizontal="left" vertical="center" wrapText="1" shrinkToFit="1"/>
      <protection locked="0"/>
    </xf>
    <xf numFmtId="49" fontId="21" fillId="0" borderId="7" xfId="1" applyNumberFormat="1" applyFont="1" applyBorder="1" applyAlignment="1" applyProtection="1">
      <alignment horizontal="center" vertical="center" shrinkToFit="1"/>
      <protection locked="0"/>
    </xf>
    <xf numFmtId="176" fontId="22" fillId="0" borderId="22" xfId="3" applyNumberFormat="1" applyFont="1" applyFill="1" applyBorder="1" applyAlignment="1">
      <alignment horizontal="right" vertical="center" shrinkToFit="1"/>
    </xf>
    <xf numFmtId="38" fontId="22" fillId="0" borderId="23" xfId="2" applyFont="1" applyFill="1" applyBorder="1" applyAlignment="1" applyProtection="1">
      <alignment horizontal="center" vertical="center" shrinkToFit="1"/>
    </xf>
    <xf numFmtId="0" fontId="21" fillId="0" borderId="1"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21" fillId="0" borderId="1" xfId="1" applyFont="1" applyBorder="1" applyAlignment="1" applyProtection="1">
      <alignment horizontal="center" vertical="center" shrinkToFit="1"/>
      <protection locked="0"/>
    </xf>
    <xf numFmtId="0" fontId="21" fillId="0" borderId="2" xfId="1" applyFont="1" applyBorder="1" applyAlignment="1" applyProtection="1">
      <alignment horizontal="center" vertical="center" shrinkToFit="1"/>
      <protection locked="0"/>
    </xf>
    <xf numFmtId="0" fontId="21" fillId="0" borderId="3" xfId="1" applyFont="1" applyBorder="1" applyAlignment="1" applyProtection="1">
      <alignment horizontal="center" vertical="center" shrinkToFit="1"/>
      <protection locked="0"/>
    </xf>
    <xf numFmtId="190" fontId="22" fillId="0" borderId="3" xfId="1" applyNumberFormat="1" applyFont="1" applyBorder="1" applyAlignment="1">
      <alignment vertical="center" shrinkToFit="1"/>
    </xf>
    <xf numFmtId="186" fontId="22" fillId="3" borderId="30" xfId="0" applyNumberFormat="1" applyFont="1" applyFill="1" applyBorder="1" applyAlignment="1">
      <alignment horizontal="right" vertical="center" shrinkToFit="1"/>
    </xf>
    <xf numFmtId="186" fontId="22" fillId="3" borderId="31" xfId="0" applyNumberFormat="1" applyFont="1" applyFill="1" applyBorder="1" applyAlignment="1">
      <alignment horizontal="righ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65" xfId="0" applyFont="1" applyBorder="1" applyAlignment="1">
      <alignment vertical="center" shrinkToFit="1"/>
    </xf>
    <xf numFmtId="0" fontId="24" fillId="0" borderId="21" xfId="0" applyFont="1" applyBorder="1">
      <alignment vertical="center"/>
    </xf>
    <xf numFmtId="0" fontId="24" fillId="0" borderId="1" xfId="0" applyFont="1" applyBorder="1">
      <alignment vertical="center"/>
    </xf>
    <xf numFmtId="186" fontId="22" fillId="3" borderId="4" xfId="0" applyNumberFormat="1" applyFont="1" applyFill="1" applyBorder="1" applyAlignment="1">
      <alignment horizontal="right" vertical="center" shrinkToFit="1"/>
    </xf>
    <xf numFmtId="186" fontId="22" fillId="3" borderId="32" xfId="0" applyNumberFormat="1" applyFont="1" applyFill="1" applyBorder="1" applyAlignment="1">
      <alignment horizontal="right" vertical="center" shrinkToFit="1"/>
    </xf>
    <xf numFmtId="186" fontId="22" fillId="3" borderId="1" xfId="0" applyNumberFormat="1" applyFont="1" applyFill="1" applyBorder="1" applyAlignment="1">
      <alignment horizontal="right" vertical="center" shrinkToFit="1"/>
    </xf>
    <xf numFmtId="186" fontId="22" fillId="3" borderId="33" xfId="0" applyNumberFormat="1" applyFont="1" applyFill="1" applyBorder="1" applyAlignment="1">
      <alignment horizontal="right" vertical="center" shrinkToFit="1"/>
    </xf>
    <xf numFmtId="179" fontId="39" fillId="0" borderId="5" xfId="0" applyNumberFormat="1" applyFont="1" applyBorder="1" applyAlignment="1" applyProtection="1">
      <alignment horizontal="center" vertical="center" shrinkToFit="1"/>
      <protection locked="0"/>
    </xf>
    <xf numFmtId="179" fontId="39" fillId="0" borderId="5" xfId="2" applyNumberFormat="1" applyFont="1" applyFill="1" applyBorder="1" applyAlignment="1" applyProtection="1">
      <alignment horizontal="center" vertical="center" shrinkToFit="1"/>
      <protection locked="0"/>
    </xf>
    <xf numFmtId="179" fontId="39" fillId="0" borderId="5" xfId="1" applyNumberFormat="1" applyFont="1" applyBorder="1" applyAlignment="1" applyProtection="1">
      <alignment horizontal="center" vertical="center" shrinkToFit="1"/>
      <protection locked="0"/>
    </xf>
    <xf numFmtId="191" fontId="22" fillId="0" borderId="11" xfId="0" applyNumberFormat="1" applyFont="1" applyBorder="1" applyAlignment="1">
      <alignment horizontal="right" vertical="center" shrinkToFit="1"/>
    </xf>
    <xf numFmtId="186" fontId="22" fillId="0" borderId="33" xfId="0" applyNumberFormat="1" applyFont="1" applyBorder="1" applyAlignment="1">
      <alignment horizontal="right" vertical="center" shrinkToFit="1"/>
    </xf>
    <xf numFmtId="0" fontId="23" fillId="0" borderId="7" xfId="1" applyFont="1" applyBorder="1" applyAlignment="1">
      <alignment horizontal="center" vertical="center" shrinkToFit="1"/>
    </xf>
    <xf numFmtId="0" fontId="23" fillId="0" borderId="4"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22" xfId="1" applyFont="1" applyBorder="1" applyAlignment="1">
      <alignment horizontal="center" vertical="center" shrinkToFit="1"/>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23" fillId="0" borderId="5" xfId="1" applyFont="1" applyBorder="1" applyAlignment="1">
      <alignment horizontal="center" vertical="center" shrinkToFit="1"/>
    </xf>
    <xf numFmtId="0" fontId="23" fillId="0" borderId="24" xfId="1" applyFont="1" applyBorder="1" applyAlignment="1">
      <alignment horizontal="center" vertical="center" shrinkToFit="1"/>
    </xf>
    <xf numFmtId="0" fontId="2" fillId="0" borderId="0" xfId="1" applyAlignment="1">
      <alignment wrapText="1"/>
    </xf>
    <xf numFmtId="0" fontId="2" fillId="0" borderId="4" xfId="1" applyBorder="1" applyAlignment="1">
      <alignment wrapText="1"/>
    </xf>
    <xf numFmtId="0" fontId="6" fillId="2" borderId="0" xfId="1" applyFont="1" applyFill="1" applyAlignment="1">
      <alignment horizontal="distributed" vertical="top"/>
    </xf>
    <xf numFmtId="0" fontId="24" fillId="0" borderId="32" xfId="0" applyFont="1" applyBorder="1" applyAlignment="1">
      <alignment horizontal="center" vertical="center"/>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26" fillId="2" borderId="0" xfId="1" applyFont="1" applyFill="1" applyAlignment="1">
      <alignment horizontal="left" vertical="center" shrinkToFit="1"/>
    </xf>
    <xf numFmtId="0" fontId="6" fillId="0" borderId="4" xfId="1" applyFont="1" applyBorder="1">
      <alignment vertical="center"/>
    </xf>
    <xf numFmtId="0" fontId="25" fillId="0" borderId="4" xfId="0" applyFont="1" applyBorder="1">
      <alignment vertical="center"/>
    </xf>
    <xf numFmtId="0" fontId="10" fillId="0" borderId="47" xfId="1" applyFont="1" applyBorder="1" applyAlignment="1">
      <alignment horizontal="center" wrapText="1" shrinkToFit="1"/>
    </xf>
    <xf numFmtId="0" fontId="10" fillId="0" borderId="29" xfId="1" applyFont="1" applyBorder="1" applyAlignment="1">
      <alignment horizontal="center" shrinkToFit="1"/>
    </xf>
    <xf numFmtId="0" fontId="5" fillId="0" borderId="9" xfId="1" applyFont="1" applyBorder="1" applyAlignment="1">
      <alignment horizontal="center" vertical="center" shrinkToFit="1"/>
    </xf>
    <xf numFmtId="0" fontId="5" fillId="0" borderId="7" xfId="1" applyFont="1" applyBorder="1" applyAlignment="1">
      <alignment horizontal="center" vertical="center" shrinkToFit="1"/>
    </xf>
    <xf numFmtId="0" fontId="8" fillId="0" borderId="34" xfId="1" applyFont="1" applyBorder="1" applyAlignment="1">
      <alignment horizontal="center" vertical="center" wrapText="1"/>
    </xf>
    <xf numFmtId="0" fontId="8" fillId="0" borderId="4" xfId="1" applyFont="1" applyBorder="1" applyAlignment="1">
      <alignment horizontal="center" vertical="center" wrapText="1"/>
    </xf>
    <xf numFmtId="0" fontId="6" fillId="0" borderId="0" xfId="1" applyFont="1" applyAlignment="1">
      <alignment vertical="top" shrinkToFit="1"/>
    </xf>
    <xf numFmtId="0" fontId="0" fillId="0" borderId="0" xfId="0" applyAlignment="1">
      <alignment vertical="top" shrinkToFit="1"/>
    </xf>
    <xf numFmtId="0" fontId="5" fillId="0" borderId="5" xfId="1" applyFont="1" applyBorder="1" applyAlignment="1">
      <alignment horizontal="center" vertical="center"/>
    </xf>
    <xf numFmtId="0" fontId="5" fillId="0" borderId="35" xfId="1"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4" fillId="0" borderId="0" xfId="1" applyFont="1" applyAlignment="1">
      <alignment horizontal="right" vertical="center"/>
    </xf>
    <xf numFmtId="182" fontId="16" fillId="3" borderId="5" xfId="0" applyNumberFormat="1" applyFont="1" applyFill="1" applyBorder="1" applyAlignment="1" applyProtection="1">
      <alignment horizontal="right" vertical="center" shrinkToFit="1"/>
      <protection hidden="1"/>
    </xf>
    <xf numFmtId="182" fontId="16" fillId="3" borderId="24" xfId="0" applyNumberFormat="1" applyFont="1" applyFill="1" applyBorder="1" applyAlignment="1" applyProtection="1">
      <alignment horizontal="right" vertical="center" shrinkToFit="1"/>
      <protection hidden="1"/>
    </xf>
    <xf numFmtId="0" fontId="13" fillId="0" borderId="12" xfId="0" applyFont="1" applyBorder="1" applyAlignment="1" applyProtection="1">
      <alignment horizontal="center" vertical="center" wrapText="1" shrinkToFit="1"/>
      <protection hidden="1"/>
    </xf>
    <xf numFmtId="0" fontId="13" fillId="0" borderId="13"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17" xfId="0" applyFont="1" applyBorder="1" applyAlignment="1" applyProtection="1">
      <alignment horizontal="center" vertical="center" shrinkToFit="1"/>
      <protection hidden="1"/>
    </xf>
    <xf numFmtId="0" fontId="14" fillId="0" borderId="1" xfId="0" applyFont="1" applyBorder="1" applyAlignment="1" applyProtection="1">
      <alignment horizontal="left" vertical="center" indent="1" shrinkToFit="1"/>
      <protection hidden="1"/>
    </xf>
    <xf numFmtId="178" fontId="16" fillId="0" borderId="1" xfId="0" applyNumberFormat="1" applyFont="1" applyBorder="1" applyAlignment="1" applyProtection="1">
      <alignment horizontal="right" vertical="center" shrinkToFit="1"/>
      <protection hidden="1"/>
    </xf>
    <xf numFmtId="182" fontId="16" fillId="0" borderId="5" xfId="0" applyNumberFormat="1" applyFont="1" applyBorder="1" applyAlignment="1" applyProtection="1">
      <alignment horizontal="right" vertical="center" shrinkToFit="1"/>
      <protection hidden="1"/>
    </xf>
    <xf numFmtId="182" fontId="16" fillId="0" borderId="24" xfId="0" applyNumberFormat="1" applyFont="1" applyBorder="1" applyAlignment="1" applyProtection="1">
      <alignment horizontal="right" vertical="center" shrinkToFit="1"/>
      <protection hidden="1"/>
    </xf>
    <xf numFmtId="0" fontId="14" fillId="0" borderId="5" xfId="0" applyFont="1" applyBorder="1" applyAlignment="1" applyProtection="1">
      <alignment horizontal="left" vertical="center" indent="1" shrinkToFit="1"/>
      <protection hidden="1"/>
    </xf>
    <xf numFmtId="0" fontId="14" fillId="0" borderId="35" xfId="0" applyFont="1" applyBorder="1" applyAlignment="1" applyProtection="1">
      <alignment horizontal="left" vertical="center" indent="1" shrinkToFit="1"/>
      <protection hidden="1"/>
    </xf>
    <xf numFmtId="0" fontId="14" fillId="0" borderId="24" xfId="0" applyFont="1" applyBorder="1" applyAlignment="1" applyProtection="1">
      <alignment horizontal="left" vertical="center" indent="1" shrinkToFit="1"/>
      <protection hidden="1"/>
    </xf>
    <xf numFmtId="182" fontId="16" fillId="0" borderId="1" xfId="0" applyNumberFormat="1" applyFont="1" applyBorder="1" applyAlignment="1" applyProtection="1">
      <alignment horizontal="right" vertical="center"/>
      <protection hidden="1"/>
    </xf>
    <xf numFmtId="0" fontId="16" fillId="0" borderId="0" xfId="0" applyFont="1" applyAlignment="1" applyProtection="1">
      <alignment horizontal="left" vertical="center" shrinkToFit="1"/>
      <protection locked="0"/>
    </xf>
    <xf numFmtId="0" fontId="14"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right" shrinkToFit="1"/>
    </xf>
    <xf numFmtId="0" fontId="14" fillId="0" borderId="0" xfId="0" applyFont="1" applyAlignment="1">
      <alignment horizontal="left" vertical="center"/>
    </xf>
    <xf numFmtId="0" fontId="16" fillId="0" borderId="0" xfId="0" applyFont="1" applyAlignment="1" applyProtection="1">
      <alignment horizontal="left" vertical="center"/>
      <protection hidden="1"/>
    </xf>
    <xf numFmtId="0" fontId="14" fillId="0" borderId="0" xfId="0" applyFont="1" applyAlignment="1">
      <alignment horizontal="left"/>
    </xf>
    <xf numFmtId="0" fontId="12" fillId="0" borderId="0" xfId="0" applyFont="1" applyAlignment="1" applyProtection="1">
      <alignment horizontal="center" vertical="center"/>
      <protection hidden="1"/>
    </xf>
    <xf numFmtId="0" fontId="19" fillId="0" borderId="0" xfId="0" applyFont="1" applyAlignment="1">
      <alignment horizontal="left" shrinkToFit="1"/>
    </xf>
    <xf numFmtId="0" fontId="19" fillId="0" borderId="0" xfId="0" applyFont="1" applyAlignment="1" applyProtection="1">
      <alignment horizontal="left" shrinkToFit="1"/>
      <protection locked="0"/>
    </xf>
    <xf numFmtId="0" fontId="16" fillId="0" borderId="0" xfId="0" applyFont="1" applyAlignment="1" applyProtection="1">
      <alignment horizontal="left"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5" fillId="0" borderId="20" xfId="0" applyFont="1" applyBorder="1" applyAlignment="1" applyProtection="1">
      <alignment horizontal="left" vertical="center"/>
      <protection hidden="1"/>
    </xf>
    <xf numFmtId="0" fontId="14" fillId="0" borderId="0" xfId="0" applyFont="1" applyAlignment="1" applyProtection="1">
      <alignment horizontal="center" vertical="center"/>
      <protection hidden="1"/>
    </xf>
    <xf numFmtId="0" fontId="14" fillId="0" borderId="5" xfId="0" applyFont="1" applyBorder="1" applyAlignment="1" applyProtection="1">
      <alignment horizontal="center" vertical="center" shrinkToFit="1"/>
      <protection hidden="1"/>
    </xf>
    <xf numFmtId="0" fontId="14" fillId="0" borderId="35"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wrapText="1" shrinkToFit="1"/>
      <protection hidden="1"/>
    </xf>
    <xf numFmtId="0" fontId="14" fillId="0" borderId="1" xfId="0" applyFont="1" applyBorder="1" applyAlignment="1" applyProtection="1">
      <alignment horizontal="center" vertical="center" shrinkToFit="1"/>
      <protection hidden="1"/>
    </xf>
    <xf numFmtId="178" fontId="16" fillId="0" borderId="1" xfId="0" applyNumberFormat="1" applyFont="1" applyBorder="1" applyAlignment="1" applyProtection="1">
      <alignment horizontal="right" vertical="center"/>
      <protection hidden="1"/>
    </xf>
    <xf numFmtId="0" fontId="14" fillId="0" borderId="0" xfId="0" applyFont="1" applyAlignment="1">
      <alignment horizontal="center" vertical="center"/>
    </xf>
    <xf numFmtId="0" fontId="41" fillId="0" borderId="0" xfId="0" applyFont="1">
      <alignment vertical="center"/>
    </xf>
    <xf numFmtId="0" fontId="40" fillId="0" borderId="0" xfId="0" applyFont="1">
      <alignment vertical="center"/>
    </xf>
    <xf numFmtId="0" fontId="14" fillId="3" borderId="5" xfId="0" applyFont="1" applyFill="1" applyBorder="1" applyAlignment="1" applyProtection="1">
      <alignment horizontal="left" vertical="center" indent="1" shrinkToFit="1"/>
      <protection hidden="1"/>
    </xf>
    <xf numFmtId="0" fontId="0" fillId="3" borderId="35" xfId="0" applyFill="1" applyBorder="1" applyAlignment="1" applyProtection="1">
      <alignment horizontal="left" vertical="center" indent="1" shrinkToFit="1"/>
      <protection hidden="1"/>
    </xf>
    <xf numFmtId="0" fontId="0" fillId="3" borderId="24" xfId="0" applyFill="1" applyBorder="1" applyAlignment="1" applyProtection="1">
      <alignment horizontal="left" vertical="center" indent="1" shrinkToFit="1"/>
      <protection hidden="1"/>
    </xf>
    <xf numFmtId="178" fontId="16" fillId="3" borderId="5" xfId="0" applyNumberFormat="1" applyFont="1" applyFill="1" applyBorder="1" applyAlignment="1" applyProtection="1">
      <alignment horizontal="right" vertical="center" shrinkToFit="1"/>
      <protection hidden="1"/>
    </xf>
    <xf numFmtId="0" fontId="0" fillId="3" borderId="24" xfId="0" applyFill="1" applyBorder="1" applyAlignment="1" applyProtection="1">
      <alignment horizontal="right" vertical="center" shrinkToFit="1"/>
      <protection hidden="1"/>
    </xf>
    <xf numFmtId="176" fontId="16" fillId="0" borderId="11" xfId="0" applyNumberFormat="1" applyFont="1" applyBorder="1" applyAlignment="1" applyProtection="1">
      <alignment horizontal="right" vertical="center" shrinkToFit="1"/>
      <protection hidden="1"/>
    </xf>
    <xf numFmtId="176" fontId="16" fillId="0" borderId="23" xfId="0" applyNumberFormat="1" applyFont="1" applyBorder="1" applyAlignment="1" applyProtection="1">
      <alignment horizontal="right" vertical="center" shrinkToFit="1"/>
      <protection hidden="1"/>
    </xf>
    <xf numFmtId="0" fontId="16" fillId="0" borderId="11"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3" xfId="0" applyFont="1" applyBorder="1" applyAlignment="1" applyProtection="1">
      <alignment horizontal="center" vertical="center" shrinkToFit="1"/>
      <protection hidden="1"/>
    </xf>
    <xf numFmtId="0" fontId="34" fillId="0" borderId="34" xfId="0" applyFont="1" applyBorder="1">
      <alignment vertical="center"/>
    </xf>
    <xf numFmtId="0" fontId="35" fillId="0" borderId="34" xfId="0" applyFont="1" applyBorder="1">
      <alignment vertical="center"/>
    </xf>
    <xf numFmtId="0" fontId="34" fillId="0" borderId="0" xfId="0" applyFont="1">
      <alignment vertical="center"/>
    </xf>
    <xf numFmtId="0" fontId="35" fillId="0" borderId="0" xfId="0" applyFont="1">
      <alignment vertical="center"/>
    </xf>
    <xf numFmtId="0" fontId="14" fillId="3" borderId="6" xfId="0" applyFont="1" applyFill="1" applyBorder="1" applyAlignment="1" applyProtection="1">
      <alignment horizontal="left" vertical="center" indent="1" shrinkToFit="1"/>
      <protection hidden="1"/>
    </xf>
    <xf numFmtId="178" fontId="16" fillId="3" borderId="2" xfId="0" applyNumberFormat="1" applyFont="1" applyFill="1" applyBorder="1" applyAlignment="1" applyProtection="1">
      <alignment horizontal="right" vertical="center" shrinkToFit="1"/>
      <protection hidden="1"/>
    </xf>
    <xf numFmtId="0" fontId="12" fillId="0" borderId="0" xfId="0" applyFont="1" applyAlignment="1">
      <alignment horizontal="center" vertical="center"/>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5" fillId="0" borderId="20" xfId="0" applyFont="1" applyBorder="1" applyAlignment="1">
      <alignment horizontal="left"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1" xfId="0" applyFont="1" applyBorder="1" applyAlignment="1">
      <alignment horizontal="left" vertical="center" indent="1" shrinkToFit="1"/>
    </xf>
    <xf numFmtId="178" fontId="16" fillId="0" borderId="1" xfId="0" applyNumberFormat="1" applyFont="1" applyBorder="1" applyAlignment="1">
      <alignment horizontal="right" vertical="center"/>
    </xf>
    <xf numFmtId="182" fontId="16" fillId="0" borderId="1" xfId="0" applyNumberFormat="1" applyFont="1" applyBorder="1" applyAlignment="1">
      <alignment horizontal="right" vertical="center"/>
    </xf>
    <xf numFmtId="0" fontId="14" fillId="0" borderId="5" xfId="0" applyFont="1" applyBorder="1" applyAlignment="1">
      <alignment horizontal="left" vertical="center" indent="1" shrinkToFit="1"/>
    </xf>
    <xf numFmtId="0" fontId="14" fillId="0" borderId="35" xfId="0" applyFont="1" applyBorder="1" applyAlignment="1">
      <alignment horizontal="left" vertical="center" indent="1" shrinkToFit="1"/>
    </xf>
    <xf numFmtId="0" fontId="14" fillId="0" borderId="24" xfId="0" applyFont="1" applyBorder="1" applyAlignment="1">
      <alignment horizontal="left" vertical="center" indent="1" shrinkToFit="1"/>
    </xf>
    <xf numFmtId="178" fontId="16" fillId="0" borderId="1" xfId="0" applyNumberFormat="1" applyFont="1" applyBorder="1" applyAlignment="1">
      <alignment horizontal="right" vertical="center" shrinkToFit="1"/>
    </xf>
    <xf numFmtId="0" fontId="16" fillId="0" borderId="21" xfId="0" applyFont="1" applyBorder="1" applyAlignment="1">
      <alignment horizontal="center" vertical="center" shrinkToFit="1"/>
    </xf>
    <xf numFmtId="176" fontId="16" fillId="0" borderId="11" xfId="0" applyNumberFormat="1" applyFont="1" applyBorder="1" applyAlignment="1">
      <alignment horizontal="right" vertical="center" shrinkToFit="1"/>
    </xf>
    <xf numFmtId="176" fontId="16" fillId="0" borderId="23" xfId="0" applyNumberFormat="1" applyFont="1" applyBorder="1" applyAlignment="1">
      <alignment horizontal="right" vertical="center" shrinkToFit="1"/>
    </xf>
    <xf numFmtId="182" fontId="16" fillId="0" borderId="5" xfId="0" applyNumberFormat="1" applyFont="1" applyBorder="1" applyAlignment="1">
      <alignment horizontal="right" vertical="center" shrinkToFit="1"/>
    </xf>
    <xf numFmtId="182" fontId="16" fillId="0" borderId="24" xfId="0" applyNumberFormat="1" applyFont="1" applyBorder="1" applyAlignment="1">
      <alignment horizontal="right" vertical="center" shrinkToFit="1"/>
    </xf>
    <xf numFmtId="0" fontId="14" fillId="0" borderId="6" xfId="0" applyFont="1" applyBorder="1" applyAlignment="1">
      <alignment horizontal="left" vertical="center" indent="1" shrinkToFit="1"/>
    </xf>
    <xf numFmtId="178" fontId="16" fillId="0" borderId="2" xfId="0" applyNumberFormat="1" applyFont="1" applyBorder="1" applyAlignment="1">
      <alignment horizontal="right" vertical="center" shrinkToFit="1"/>
    </xf>
    <xf numFmtId="0" fontId="6" fillId="0" borderId="0" xfId="1" applyFont="1" applyAlignment="1">
      <alignment horizontal="distributed" vertical="top"/>
    </xf>
    <xf numFmtId="0" fontId="6" fillId="0" borderId="0" xfId="1" applyFont="1" applyAlignment="1">
      <alignment horizontal="center" vertical="top"/>
    </xf>
    <xf numFmtId="0" fontId="6" fillId="0" borderId="4" xfId="1" applyFont="1" applyBorder="1" applyAlignment="1">
      <alignment horizontal="center" vertical="top"/>
    </xf>
    <xf numFmtId="0" fontId="26" fillId="0" borderId="0" xfId="1" applyFont="1" applyAlignment="1">
      <alignment horizontal="left" vertical="center" shrinkToFit="1"/>
    </xf>
    <xf numFmtId="0" fontId="5" fillId="0" borderId="45" xfId="1" applyFont="1" applyBorder="1" applyAlignment="1">
      <alignment horizontal="center" vertical="center" wrapText="1" shrinkToFit="1"/>
    </xf>
    <xf numFmtId="0" fontId="5" fillId="0" borderId="31" xfId="1" applyFont="1" applyBorder="1" applyAlignment="1">
      <alignment horizontal="center" vertical="center" shrinkToFit="1"/>
    </xf>
    <xf numFmtId="0" fontId="28" fillId="0" borderId="37" xfId="1" applyFont="1" applyBorder="1" applyAlignment="1">
      <alignment horizontal="center" vertical="center" shrinkToFit="1"/>
    </xf>
    <xf numFmtId="0" fontId="28" fillId="0" borderId="42" xfId="1" applyFont="1" applyBorder="1" applyAlignment="1">
      <alignment horizontal="center" vertical="center" shrinkToFit="1"/>
    </xf>
    <xf numFmtId="0" fontId="10" fillId="0" borderId="28" xfId="1" applyFont="1" applyBorder="1" applyAlignment="1">
      <alignment horizontal="center" wrapText="1" shrinkToFit="1"/>
    </xf>
    <xf numFmtId="0" fontId="5" fillId="0" borderId="7" xfId="1" applyFont="1" applyBorder="1" applyAlignment="1">
      <alignment horizontal="center" vertical="center"/>
    </xf>
    <xf numFmtId="0" fontId="5" fillId="0" borderId="46" xfId="1" applyFont="1" applyBorder="1" applyAlignment="1">
      <alignment horizontal="center" vertical="center"/>
    </xf>
    <xf numFmtId="185" fontId="22" fillId="0" borderId="11" xfId="1" applyNumberFormat="1" applyFont="1" applyBorder="1" applyAlignment="1">
      <alignment horizontal="center" vertical="center" shrinkToFit="1"/>
    </xf>
    <xf numFmtId="185" fontId="22" fillId="0" borderId="23" xfId="1" applyNumberFormat="1" applyFont="1" applyBorder="1" applyAlignment="1">
      <alignment horizontal="center" vertical="center" shrinkToFit="1"/>
    </xf>
  </cellXfs>
  <cellStyles count="4">
    <cellStyle name="桁区切り" xfId="3" builtinId="6"/>
    <cellStyle name="桁区切り 2" xfId="2" xr:uid="{00000000-0005-0000-0000-000000000000}"/>
    <cellStyle name="標準" xfId="0" builtinId="0"/>
    <cellStyle name="標準 2" xfId="1" xr:uid="{00000000-0005-0000-0000-000002000000}"/>
  </cellStyles>
  <dxfs count="3">
    <dxf>
      <fill>
        <patternFill>
          <bgColor rgb="FFFF000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18</xdr:col>
      <xdr:colOff>502920</xdr:colOff>
      <xdr:row>1</xdr:row>
      <xdr:rowOff>416502</xdr:rowOff>
    </xdr:to>
    <xdr:sp macro="" textlink="">
      <xdr:nvSpPr>
        <xdr:cNvPr id="2" name="テキスト ボックス 1">
          <a:extLst>
            <a:ext uri="{FF2B5EF4-FFF2-40B4-BE49-F238E27FC236}">
              <a16:creationId xmlns:a16="http://schemas.microsoft.com/office/drawing/2014/main" id="{4CA4882D-2457-A6E9-79AA-975A62D6D37E}"/>
            </a:ext>
          </a:extLst>
        </xdr:cNvPr>
        <xdr:cNvSpPr txBox="1"/>
      </xdr:nvSpPr>
      <xdr:spPr>
        <a:xfrm>
          <a:off x="6995334" y="911803"/>
          <a:ext cx="3817446"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407842</xdr:colOff>
      <xdr:row>3</xdr:row>
      <xdr:rowOff>6062</xdr:rowOff>
    </xdr:from>
    <xdr:to>
      <xdr:col>18</xdr:col>
      <xdr:colOff>502919</xdr:colOff>
      <xdr:row>3</xdr:row>
      <xdr:rowOff>270165</xdr:rowOff>
    </xdr:to>
    <xdr:sp macro="" textlink="">
      <xdr:nvSpPr>
        <xdr:cNvPr id="3" name="テキスト ボックス 2">
          <a:extLst>
            <a:ext uri="{FF2B5EF4-FFF2-40B4-BE49-F238E27FC236}">
              <a16:creationId xmlns:a16="http://schemas.microsoft.com/office/drawing/2014/main" id="{FA53CBCC-AA4A-4CBE-BA48-A16D16429B6E}"/>
            </a:ext>
          </a:extLst>
        </xdr:cNvPr>
        <xdr:cNvSpPr txBox="1"/>
      </xdr:nvSpPr>
      <xdr:spPr>
        <a:xfrm>
          <a:off x="7014382" y="1651982"/>
          <a:ext cx="3798397"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19</xdr:col>
      <xdr:colOff>121920</xdr:colOff>
      <xdr:row>14</xdr:row>
      <xdr:rowOff>476250</xdr:rowOff>
    </xdr:to>
    <xdr:sp macro="" textlink="">
      <xdr:nvSpPr>
        <xdr:cNvPr id="4" name="テキスト ボックス 3">
          <a:extLst>
            <a:ext uri="{FF2B5EF4-FFF2-40B4-BE49-F238E27FC236}">
              <a16:creationId xmlns:a16="http://schemas.microsoft.com/office/drawing/2014/main" id="{0A4745DD-951A-4040-B86B-6E99C5117A39}"/>
            </a:ext>
          </a:extLst>
        </xdr:cNvPr>
        <xdr:cNvSpPr txBox="1"/>
      </xdr:nvSpPr>
      <xdr:spPr>
        <a:xfrm>
          <a:off x="6978015" y="5825490"/>
          <a:ext cx="407098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6" name="直線矢印コネクタ 5">
          <a:extLst>
            <a:ext uri="{FF2B5EF4-FFF2-40B4-BE49-F238E27FC236}">
              <a16:creationId xmlns:a16="http://schemas.microsoft.com/office/drawing/2014/main" id="{538B7E1C-6D6C-273C-7D32-C3162AC9FB40}"/>
            </a:ext>
          </a:extLst>
        </xdr:cNvPr>
        <xdr:cNvCxnSpPr/>
      </xdr:nvCxnSpPr>
      <xdr:spPr>
        <a:xfrm flipH="1">
          <a:off x="6704135" y="5941402"/>
          <a:ext cx="947371"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11" name="直線矢印コネクタ 10">
          <a:extLst>
            <a:ext uri="{FF2B5EF4-FFF2-40B4-BE49-F238E27FC236}">
              <a16:creationId xmlns:a16="http://schemas.microsoft.com/office/drawing/2014/main" id="{3A520290-D2DE-47BF-8F5A-10BA53D45F73}"/>
            </a:ext>
          </a:extLst>
        </xdr:cNvPr>
        <xdr:cNvCxnSpPr/>
      </xdr:nvCxnSpPr>
      <xdr:spPr>
        <a:xfrm flipH="1">
          <a:off x="6742768" y="5925416"/>
          <a:ext cx="859914" cy="1219666"/>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16" name="直線矢印コネクタ 15">
          <a:extLst>
            <a:ext uri="{FF2B5EF4-FFF2-40B4-BE49-F238E27FC236}">
              <a16:creationId xmlns:a16="http://schemas.microsoft.com/office/drawing/2014/main" id="{2058C777-B1C7-4794-9A4E-C6B35C20D19E}"/>
            </a:ext>
          </a:extLst>
        </xdr:cNvPr>
        <xdr:cNvCxnSpPr/>
      </xdr:nvCxnSpPr>
      <xdr:spPr>
        <a:xfrm flipH="1">
          <a:off x="6710795" y="1783772"/>
          <a:ext cx="942708"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17" name="直線矢印コネクタ 16">
          <a:extLst>
            <a:ext uri="{FF2B5EF4-FFF2-40B4-BE49-F238E27FC236}">
              <a16:creationId xmlns:a16="http://schemas.microsoft.com/office/drawing/2014/main" id="{A67F773D-A9D8-4A5B-81D5-D2960E31A117}"/>
            </a:ext>
          </a:extLst>
        </xdr:cNvPr>
        <xdr:cNvCxnSpPr/>
      </xdr:nvCxnSpPr>
      <xdr:spPr>
        <a:xfrm flipH="1">
          <a:off x="6702137" y="1039091"/>
          <a:ext cx="942708"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215264</xdr:colOff>
      <xdr:row>1</xdr:row>
      <xdr:rowOff>51435</xdr:rowOff>
    </xdr:from>
    <xdr:to>
      <xdr:col>27</xdr:col>
      <xdr:colOff>55244</xdr:colOff>
      <xdr:row>17</xdr:row>
      <xdr:rowOff>47625</xdr:rowOff>
    </xdr:to>
    <xdr:sp macro="" textlink="">
      <xdr:nvSpPr>
        <xdr:cNvPr id="5" name="テキスト ボックス 4">
          <a:extLst>
            <a:ext uri="{FF2B5EF4-FFF2-40B4-BE49-F238E27FC236}">
              <a16:creationId xmlns:a16="http://schemas.microsoft.com/office/drawing/2014/main" id="{54E9928D-E706-49FD-B327-CFBB7BF0DD83}"/>
            </a:ext>
          </a:extLst>
        </xdr:cNvPr>
        <xdr:cNvSpPr txBox="1"/>
      </xdr:nvSpPr>
      <xdr:spPr>
        <a:xfrm>
          <a:off x="10349864" y="379095"/>
          <a:ext cx="4160520" cy="544449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②利用者氏名を入力すると介護予防支援費が計上されます。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③月遅れ請求の場合は月遅れ欄 はプルダウンから選択してください。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en-US" altLang="ja-JP" sz="1100" b="1" i="0" u="none" strike="noStrike" kern="0" cap="none" spc="0" normalizeH="0" baseline="0" noProof="0">
              <a:ln>
                <a:noFill/>
              </a:ln>
              <a:solidFill>
                <a:srgbClr val="FF0000"/>
              </a:solidFill>
              <a:effectLst/>
              <a:uLnTx/>
              <a:uFillTx/>
              <a:latin typeface="+mn-lt"/>
              <a:ea typeface="+mj-ea"/>
              <a:cs typeface="+mn-cs"/>
            </a:rPr>
            <a:t>R8/5</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は処遇改善の算定されません。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④初回加算・委託連携加算がある場合は✓を入力してください。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endParaRPr kumimoji="1" lang="en-US" altLang="ja-JP" sz="1100" b="1" i="0" u="sng" baseline="0">
            <a:effectLst/>
            <a:latin typeface="+mn-lt"/>
            <a:ea typeface="+mn-ea"/>
            <a:cs typeface="+mn-cs"/>
          </a:endParaRPr>
        </a:p>
        <a:p>
          <a:pPr eaLnBrk="1" fontAlgn="auto" latinLnBrk="0" hangingPunct="1"/>
          <a:r>
            <a:rPr kumimoji="1" lang="ja-JP" altLang="ja-JP" sz="1100" b="1" i="0" u="sng" baseline="0">
              <a:solidFill>
                <a:srgbClr val="FF0000"/>
              </a:solidFill>
              <a:effectLst/>
              <a:latin typeface="+mn-lt"/>
              <a:ea typeface="+mn-ea"/>
              <a:cs typeface="+mn-cs"/>
            </a:rPr>
            <a:t>⑦</a:t>
          </a:r>
          <a:r>
            <a:rPr kumimoji="1" lang="en-US" altLang="ja-JP" sz="1100" b="1" i="0" u="sng" baseline="0">
              <a:solidFill>
                <a:srgbClr val="FF0000"/>
              </a:solidFill>
              <a:effectLst/>
              <a:latin typeface="+mn-lt"/>
              <a:ea typeface="+mn-ea"/>
              <a:cs typeface="+mn-cs"/>
            </a:rPr>
            <a:t>R8/6</a:t>
          </a:r>
          <a:r>
            <a:rPr kumimoji="1" lang="ja-JP" altLang="ja-JP" sz="1100" b="1" i="0" u="sng" baseline="0">
              <a:solidFill>
                <a:srgbClr val="FF0000"/>
              </a:solidFill>
              <a:effectLst/>
              <a:latin typeface="+mn-lt"/>
              <a:ea typeface="+mn-ea"/>
              <a:cs typeface="+mn-cs"/>
            </a:rPr>
            <a:t>月から処遇改善加算が付きます。</a:t>
          </a:r>
          <a:endParaRPr lang="ja-JP" altLang="ja-JP" b="1">
            <a:solidFill>
              <a:srgbClr val="FF0000"/>
            </a:solidFill>
            <a:effectLst/>
          </a:endParaRPr>
        </a:p>
        <a:p>
          <a:pPr eaLnBrk="1" fontAlgn="auto" latinLnBrk="0" hangingPunct="1"/>
          <a:r>
            <a:rPr kumimoji="1" lang="en-US" altLang="ja-JP" sz="1100" b="1" i="0" u="sng" baseline="0">
              <a:solidFill>
                <a:srgbClr val="FF0000"/>
              </a:solidFill>
              <a:effectLst/>
              <a:latin typeface="+mn-lt"/>
              <a:ea typeface="+mn-ea"/>
              <a:cs typeface="+mn-cs"/>
            </a:rPr>
            <a:t>※</a:t>
          </a:r>
          <a:r>
            <a:rPr kumimoji="1" lang="ja-JP" altLang="ja-JP" sz="1100" b="1" i="0" u="sng" baseline="0">
              <a:solidFill>
                <a:srgbClr val="FF0000"/>
              </a:solidFill>
              <a:effectLst/>
              <a:latin typeface="+mn-lt"/>
              <a:ea typeface="+mn-ea"/>
              <a:cs typeface="+mn-cs"/>
            </a:rPr>
            <a:t>但し、</a:t>
          </a:r>
          <a:r>
            <a:rPr kumimoji="1" lang="en-US" altLang="ja-JP" sz="1100" b="1" i="0" u="sng" baseline="0">
              <a:solidFill>
                <a:srgbClr val="FF0000"/>
              </a:solidFill>
              <a:effectLst/>
              <a:latin typeface="+mn-lt"/>
              <a:ea typeface="+mn-ea"/>
              <a:cs typeface="+mn-cs"/>
            </a:rPr>
            <a:t>6</a:t>
          </a:r>
          <a:r>
            <a:rPr kumimoji="1" lang="ja-JP" altLang="ja-JP" sz="1100" b="1" i="0" u="sng" baseline="0">
              <a:solidFill>
                <a:srgbClr val="FF0000"/>
              </a:solidFill>
              <a:effectLst/>
              <a:latin typeface="+mn-lt"/>
              <a:ea typeface="+mn-ea"/>
              <a:cs typeface="+mn-cs"/>
            </a:rPr>
            <a:t>月以前の月遅れ請求は処遇改善加算にチェック</a:t>
          </a:r>
          <a:r>
            <a:rPr kumimoji="1" lang="ja-JP" altLang="en-US" sz="1100" b="1" i="0" u="sng" baseline="0">
              <a:solidFill>
                <a:srgbClr val="FF0000"/>
              </a:solidFill>
              <a:effectLst/>
              <a:latin typeface="+mn-lt"/>
              <a:ea typeface="+mn-ea"/>
              <a:cs typeface="+mn-cs"/>
            </a:rPr>
            <a:t>は</a:t>
          </a:r>
          <a:r>
            <a:rPr kumimoji="1" lang="ja-JP" altLang="ja-JP" sz="1100" b="1" i="0" u="sng" baseline="0">
              <a:solidFill>
                <a:srgbClr val="FF0000"/>
              </a:solidFill>
              <a:effectLst/>
              <a:latin typeface="+mn-lt"/>
              <a:ea typeface="+mn-ea"/>
              <a:cs typeface="+mn-cs"/>
            </a:rPr>
            <a:t>入</a:t>
          </a:r>
          <a:r>
            <a:rPr kumimoji="1" lang="ja-JP" altLang="en-US" sz="1100" b="1" i="0" u="sng" baseline="0">
              <a:solidFill>
                <a:srgbClr val="FF0000"/>
              </a:solidFill>
              <a:effectLst/>
              <a:latin typeface="+mn-lt"/>
              <a:ea typeface="+mn-ea"/>
              <a:cs typeface="+mn-cs"/>
            </a:rPr>
            <a:t>りません</a:t>
          </a:r>
          <a:r>
            <a:rPr kumimoji="1" lang="ja-JP" altLang="ja-JP" sz="1100" b="1" i="0" u="sng" baseline="0">
              <a:solidFill>
                <a:srgbClr val="FF0000"/>
              </a:solidFill>
              <a:effectLst/>
              <a:latin typeface="+mn-lt"/>
              <a:ea typeface="+mn-ea"/>
              <a:cs typeface="+mn-cs"/>
            </a:rPr>
            <a:t>。</a:t>
          </a:r>
          <a:endParaRPr lang="ja-JP" altLang="ja-JP"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FFFD1B16-6738-4062-9D5F-C833A82BF992}"/>
            </a:ext>
          </a:extLst>
        </xdr:cNvPr>
        <xdr:cNvSpPr txBox="1"/>
      </xdr:nvSpPr>
      <xdr:spPr>
        <a:xfrm>
          <a:off x="7713519" y="911803"/>
          <a:ext cx="3230707"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F2FA8975-ECD7-4D96-887E-5E5C56673F0A}"/>
            </a:ext>
          </a:extLst>
        </xdr:cNvPr>
        <xdr:cNvSpPr txBox="1"/>
      </xdr:nvSpPr>
      <xdr:spPr>
        <a:xfrm>
          <a:off x="7732568" y="1653887"/>
          <a:ext cx="3220316"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6AE6C051-6FBA-47CD-AC7E-E87481FCF16E}"/>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5" name="直線矢印コネクタ 4">
          <a:extLst>
            <a:ext uri="{FF2B5EF4-FFF2-40B4-BE49-F238E27FC236}">
              <a16:creationId xmlns:a16="http://schemas.microsoft.com/office/drawing/2014/main" id="{6E96A50A-7FDE-4143-9EA9-DF9BE98A7302}"/>
            </a:ext>
          </a:extLst>
        </xdr:cNvPr>
        <xdr:cNvCxnSpPr/>
      </xdr:nvCxnSpPr>
      <xdr:spPr>
        <a:xfrm flipH="1">
          <a:off x="6690214" y="5934075"/>
          <a:ext cx="944440"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6" name="直線矢印コネクタ 5">
          <a:extLst>
            <a:ext uri="{FF2B5EF4-FFF2-40B4-BE49-F238E27FC236}">
              <a16:creationId xmlns:a16="http://schemas.microsoft.com/office/drawing/2014/main" id="{06374EDC-87BA-4872-81FE-2BCD8BDA99C2}"/>
            </a:ext>
          </a:extLst>
        </xdr:cNvPr>
        <xdr:cNvCxnSpPr/>
      </xdr:nvCxnSpPr>
      <xdr:spPr>
        <a:xfrm flipH="1">
          <a:off x="6757488" y="5934075"/>
          <a:ext cx="861646" cy="1221398"/>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7" name="直線矢印コネクタ 6">
          <a:extLst>
            <a:ext uri="{FF2B5EF4-FFF2-40B4-BE49-F238E27FC236}">
              <a16:creationId xmlns:a16="http://schemas.microsoft.com/office/drawing/2014/main" id="{9F6CD75B-9C63-4C8A-92C2-3C3344E38165}"/>
            </a:ext>
          </a:extLst>
        </xdr:cNvPr>
        <xdr:cNvCxnSpPr/>
      </xdr:nvCxnSpPr>
      <xdr:spPr>
        <a:xfrm flipH="1">
          <a:off x="6725515" y="1786370"/>
          <a:ext cx="944440"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8" name="直線矢印コネクタ 7">
          <a:extLst>
            <a:ext uri="{FF2B5EF4-FFF2-40B4-BE49-F238E27FC236}">
              <a16:creationId xmlns:a16="http://schemas.microsoft.com/office/drawing/2014/main" id="{6A2F7167-0522-4922-8644-06843DEC6713}"/>
            </a:ext>
          </a:extLst>
        </xdr:cNvPr>
        <xdr:cNvCxnSpPr/>
      </xdr:nvCxnSpPr>
      <xdr:spPr>
        <a:xfrm flipH="1">
          <a:off x="6716857" y="1039091"/>
          <a:ext cx="944440"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123824</xdr:colOff>
      <xdr:row>0</xdr:row>
      <xdr:rowOff>180975</xdr:rowOff>
    </xdr:from>
    <xdr:to>
      <xdr:col>21</xdr:col>
      <xdr:colOff>581024</xdr:colOff>
      <xdr:row>16</xdr:row>
      <xdr:rowOff>200025</xdr:rowOff>
    </xdr:to>
    <xdr:sp macro="" textlink="">
      <xdr:nvSpPr>
        <xdr:cNvPr id="3" name="テキスト ボックス 2">
          <a:extLst>
            <a:ext uri="{FF2B5EF4-FFF2-40B4-BE49-F238E27FC236}">
              <a16:creationId xmlns:a16="http://schemas.microsoft.com/office/drawing/2014/main" id="{F558738F-E4D2-4172-9B8F-BB9C5B9FA3F3}"/>
            </a:ext>
          </a:extLst>
        </xdr:cNvPr>
        <xdr:cNvSpPr txBox="1"/>
      </xdr:nvSpPr>
      <xdr:spPr>
        <a:xfrm>
          <a:off x="9877424" y="180975"/>
          <a:ext cx="3990976"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②利用者氏名と被保番を入力するとケアマネジメント費が計上されます。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47629</xdr:colOff>
      <xdr:row>3</xdr:row>
      <xdr:rowOff>190500</xdr:rowOff>
    </xdr:from>
    <xdr:to>
      <xdr:col>2</xdr:col>
      <xdr:colOff>613033</xdr:colOff>
      <xdr:row>3</xdr:row>
      <xdr:rowOff>876300</xdr:rowOff>
    </xdr:to>
    <xdr:pic>
      <xdr:nvPicPr>
        <xdr:cNvPr id="3" name="図 2">
          <a:extLst>
            <a:ext uri="{FF2B5EF4-FFF2-40B4-BE49-F238E27FC236}">
              <a16:creationId xmlns:a16="http://schemas.microsoft.com/office/drawing/2014/main" id="{2F704D6B-0436-F0F0-DD1C-1D0153872646}"/>
            </a:ext>
          </a:extLst>
        </xdr:cNvPr>
        <xdr:cNvPicPr preferRelativeResize="0">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385"/>
        <a:stretch/>
      </xdr:blipFill>
      <xdr:spPr>
        <a:xfrm>
          <a:off x="2343154" y="2266950"/>
          <a:ext cx="565404" cy="685800"/>
        </a:xfrm>
        <a:prstGeom prst="rect">
          <a:avLst/>
        </a:prstGeom>
      </xdr:spPr>
    </xdr:pic>
    <xdr:clientData/>
  </xdr:twoCellAnchor>
  <xdr:twoCellAnchor>
    <xdr:from>
      <xdr:col>2</xdr:col>
      <xdr:colOff>38100</xdr:colOff>
      <xdr:row>4</xdr:row>
      <xdr:rowOff>28576</xdr:rowOff>
    </xdr:from>
    <xdr:to>
      <xdr:col>2</xdr:col>
      <xdr:colOff>1228725</xdr:colOff>
      <xdr:row>4</xdr:row>
      <xdr:rowOff>514350</xdr:rowOff>
    </xdr:to>
    <xdr:sp macro="" textlink="">
      <xdr:nvSpPr>
        <xdr:cNvPr id="2" name="正方形/長方形 1">
          <a:extLst>
            <a:ext uri="{FF2B5EF4-FFF2-40B4-BE49-F238E27FC236}">
              <a16:creationId xmlns:a16="http://schemas.microsoft.com/office/drawing/2014/main" id="{EFE372F9-E9BC-198B-8FBB-4C4980C4BF8A}"/>
            </a:ext>
          </a:extLst>
        </xdr:cNvPr>
        <xdr:cNvSpPr/>
      </xdr:nvSpPr>
      <xdr:spPr>
        <a:xfrm>
          <a:off x="1876425" y="3181351"/>
          <a:ext cx="1190625" cy="485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28574</xdr:colOff>
      <xdr:row>1</xdr:row>
      <xdr:rowOff>210343</xdr:rowOff>
    </xdr:from>
    <xdr:to>
      <xdr:col>2</xdr:col>
      <xdr:colOff>644174</xdr:colOff>
      <xdr:row>1</xdr:row>
      <xdr:rowOff>901963</xdr:rowOff>
    </xdr:to>
    <xdr:pic>
      <xdr:nvPicPr>
        <xdr:cNvPr id="5" name="図 6">
          <a:extLst>
            <a:ext uri="{FF2B5EF4-FFF2-40B4-BE49-F238E27FC236}">
              <a16:creationId xmlns:a16="http://schemas.microsoft.com/office/drawing/2014/main" id="{C2763329-1419-4988-812D-5B637BE4637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4099" y="381793"/>
          <a:ext cx="615600" cy="684000"/>
        </a:xfrm>
        <a:prstGeom prst="rect">
          <a:avLst/>
        </a:prstGeom>
        <a:noFill/>
        <a:ln>
          <a:noFill/>
        </a:ln>
      </xdr:spPr>
    </xdr:pic>
    <xdr:clientData/>
  </xdr:twoCellAnchor>
  <xdr:twoCellAnchor editAs="oneCell">
    <xdr:from>
      <xdr:col>2</xdr:col>
      <xdr:colOff>19050</xdr:colOff>
      <xdr:row>2</xdr:row>
      <xdr:rowOff>286081</xdr:rowOff>
    </xdr:from>
    <xdr:to>
      <xdr:col>2</xdr:col>
      <xdr:colOff>638460</xdr:colOff>
      <xdr:row>2</xdr:row>
      <xdr:rowOff>905491</xdr:rowOff>
    </xdr:to>
    <xdr:pic>
      <xdr:nvPicPr>
        <xdr:cNvPr id="8" name="図 9">
          <a:extLst>
            <a:ext uri="{FF2B5EF4-FFF2-40B4-BE49-F238E27FC236}">
              <a16:creationId xmlns:a16="http://schemas.microsoft.com/office/drawing/2014/main" id="{A225F1F6-1005-454B-BCCD-2EE003D4A992}"/>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314575" y="1410031"/>
          <a:ext cx="615600" cy="615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4B1E-5D68-48A8-B803-6AC264223FB0}">
  <sheetPr codeName="Sheet1">
    <tabColor theme="8"/>
  </sheetPr>
  <dimension ref="A1:R30"/>
  <sheetViews>
    <sheetView tabSelected="1" view="pageBreakPreview" zoomScaleNormal="100" zoomScaleSheetLayoutView="100" workbookViewId="0">
      <selection activeCell="M9" sqref="M9"/>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223" t="s">
        <v>121</v>
      </c>
      <c r="B1" s="223"/>
      <c r="C1" s="223"/>
      <c r="D1" s="223"/>
      <c r="E1" s="223"/>
      <c r="F1" s="223"/>
      <c r="G1" s="223"/>
      <c r="H1" s="223"/>
      <c r="I1" s="223"/>
      <c r="J1" s="223"/>
      <c r="K1" s="223"/>
    </row>
    <row r="2" spans="1:13" ht="39.9" customHeight="1" x14ac:dyDescent="0.3">
      <c r="A2" s="18"/>
      <c r="B2" s="224" t="s">
        <v>22</v>
      </c>
      <c r="C2" s="224"/>
      <c r="D2" s="19"/>
      <c r="E2" s="18" t="s">
        <v>19</v>
      </c>
      <c r="F2" s="19"/>
      <c r="G2" s="229" t="s">
        <v>21</v>
      </c>
      <c r="H2" s="229"/>
      <c r="I2" s="230" t="s">
        <v>24</v>
      </c>
      <c r="J2" s="230"/>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68</v>
      </c>
      <c r="J4" s="28" t="s">
        <v>69</v>
      </c>
      <c r="K4" s="29" t="s">
        <v>70</v>
      </c>
    </row>
    <row r="5" spans="1:13" ht="24.9" customHeight="1" x14ac:dyDescent="0.2">
      <c r="A5" s="225" t="s">
        <v>58</v>
      </c>
      <c r="B5" s="225"/>
      <c r="C5" s="225"/>
      <c r="D5" s="225"/>
      <c r="E5" s="225"/>
      <c r="F5" s="15"/>
      <c r="G5" s="15"/>
      <c r="H5" s="15"/>
    </row>
    <row r="6" spans="1:13" ht="24.9" customHeight="1" x14ac:dyDescent="0.2">
      <c r="A6" s="226" t="str">
        <f>IF(I2="","",IF(I2="古河包括","　社会福祉法人　古河市社会福祉協議会　御中",IF(I2="三和包括","　社会医療法人　友志会　御中","　社会福祉法人　愛和会　御中")))</f>
        <v>　社会医療法人　友志会　御中</v>
      </c>
      <c r="B6" s="226"/>
      <c r="C6" s="226"/>
      <c r="D6" s="226"/>
      <c r="E6" s="226"/>
      <c r="F6" s="226"/>
      <c r="G6" s="226"/>
      <c r="H6" s="226"/>
      <c r="I6" s="226"/>
      <c r="J6" s="226"/>
      <c r="K6" s="226"/>
    </row>
    <row r="7" spans="1:13" ht="10.050000000000001" customHeight="1" x14ac:dyDescent="0.2">
      <c r="A7" s="15"/>
      <c r="B7" s="15"/>
      <c r="C7" s="15"/>
      <c r="D7" s="15"/>
      <c r="E7" s="15"/>
      <c r="F7" s="15"/>
      <c r="G7" s="15"/>
      <c r="H7" s="15"/>
    </row>
    <row r="8" spans="1:13" ht="30" customHeight="1" x14ac:dyDescent="0.2">
      <c r="A8" s="14"/>
      <c r="B8" s="15"/>
      <c r="C8" s="15"/>
      <c r="D8" s="15"/>
      <c r="E8" s="227" t="s">
        <v>7</v>
      </c>
      <c r="F8" s="227"/>
      <c r="G8" s="15"/>
      <c r="H8" s="15"/>
      <c r="I8" s="15"/>
    </row>
    <row r="9" spans="1:13" ht="30" customHeight="1" x14ac:dyDescent="0.2">
      <c r="E9" s="242" t="s">
        <v>8</v>
      </c>
      <c r="F9" s="242"/>
      <c r="G9" s="221"/>
      <c r="H9" s="221"/>
      <c r="I9" s="221"/>
      <c r="J9" s="221"/>
      <c r="K9" s="221"/>
      <c r="L9" s="15"/>
      <c r="M9" s="15"/>
    </row>
    <row r="10" spans="1:13" ht="35.1" customHeight="1" x14ac:dyDescent="0.2">
      <c r="E10" s="242" t="s">
        <v>9</v>
      </c>
      <c r="F10" s="242"/>
      <c r="G10" s="221"/>
      <c r="H10" s="221"/>
      <c r="I10" s="221"/>
      <c r="J10" s="221"/>
      <c r="K10" s="221"/>
      <c r="L10" s="15"/>
      <c r="M10" s="15"/>
    </row>
    <row r="11" spans="1:13" ht="30" customHeight="1" x14ac:dyDescent="0.2">
      <c r="E11" s="222" t="s">
        <v>10</v>
      </c>
      <c r="F11" s="222"/>
      <c r="G11" s="231"/>
      <c r="H11" s="231"/>
      <c r="I11" s="231"/>
      <c r="J11" s="231"/>
      <c r="K11" s="231"/>
      <c r="L11" s="15"/>
      <c r="M11" s="15"/>
    </row>
    <row r="12" spans="1:13" ht="19.95" customHeight="1" x14ac:dyDescent="0.2">
      <c r="A12" s="96"/>
      <c r="B12" s="96"/>
      <c r="C12" s="96"/>
      <c r="D12" s="96"/>
      <c r="E12" s="97"/>
      <c r="F12" s="98"/>
      <c r="G12" s="98"/>
      <c r="H12" s="98"/>
      <c r="I12" s="98"/>
      <c r="J12" s="98"/>
      <c r="K12" s="98"/>
      <c r="L12" s="15"/>
    </row>
    <row r="13" spans="1:13" ht="24.9" customHeight="1" thickBot="1" x14ac:dyDescent="0.25">
      <c r="A13" s="228" t="s">
        <v>11</v>
      </c>
      <c r="B13" s="228"/>
      <c r="C13" s="228"/>
      <c r="D13" s="228"/>
      <c r="E13" s="96"/>
      <c r="F13" s="96"/>
      <c r="G13" s="96"/>
      <c r="H13" s="96"/>
      <c r="I13" s="96"/>
      <c r="J13" s="96"/>
      <c r="K13" s="96"/>
    </row>
    <row r="14" spans="1:13" ht="30" customHeight="1" thickTop="1" x14ac:dyDescent="0.2">
      <c r="A14" s="96"/>
      <c r="B14" s="209" t="s">
        <v>28</v>
      </c>
      <c r="C14" s="210"/>
      <c r="D14" s="99" t="s">
        <v>12</v>
      </c>
      <c r="E14" s="99" t="s">
        <v>13</v>
      </c>
      <c r="F14" s="99" t="s">
        <v>14</v>
      </c>
      <c r="G14" s="99" t="s">
        <v>15</v>
      </c>
      <c r="H14" s="99" t="s">
        <v>12</v>
      </c>
      <c r="I14" s="99" t="s">
        <v>13</v>
      </c>
      <c r="J14" s="99" t="s">
        <v>14</v>
      </c>
      <c r="K14" s="100" t="s">
        <v>16</v>
      </c>
    </row>
    <row r="15" spans="1:13" ht="54.9" customHeight="1" thickBot="1" x14ac:dyDescent="0.25">
      <c r="A15" s="96"/>
      <c r="B15" s="211"/>
      <c r="C15" s="212"/>
      <c r="D15" s="101"/>
      <c r="E15" s="101" t="str">
        <f ca="1">IF(OR(G15="￥",F15="￥",F15=""),"",IF(INT(J27/1000000),MOD(INT(J27/1000000),10),"￥"))</f>
        <v/>
      </c>
      <c r="F15" s="101" t="str">
        <f ca="1">IF(OR(G15="￥",G15=""),"",IF(INT(J27/100000),MOD(INT(J27/100000),10),"￥"))</f>
        <v/>
      </c>
      <c r="G15" s="101" t="str">
        <f ca="1">IF(J27=0,"",IF(INT(J27/10000),MOD(INT(J27/10000),10),"￥"))</f>
        <v/>
      </c>
      <c r="H15" s="101" t="str">
        <f ca="1">IF(INT(J27/1000),MOD(INT(J27/1000),10),"")</f>
        <v/>
      </c>
      <c r="I15" s="101" t="str">
        <f ca="1">IF(INT(J27/100),MOD(INT(J27/100),10),"")</f>
        <v/>
      </c>
      <c r="J15" s="101" t="str">
        <f ca="1">IF(INT(J27/10),MOD(INT(J27/10),10),"")</f>
        <v/>
      </c>
      <c r="K15" s="102" t="str">
        <f ca="1">IF(INT(J27/1),MOD(INT(J27/1),10),"")</f>
        <v/>
      </c>
    </row>
    <row r="16" spans="1:13" ht="24.9" customHeight="1" thickTop="1" x14ac:dyDescent="0.2">
      <c r="A16" s="96"/>
      <c r="B16" s="234"/>
      <c r="C16" s="234"/>
      <c r="D16" s="234"/>
      <c r="E16" s="234"/>
      <c r="F16" s="234"/>
      <c r="G16" s="234"/>
      <c r="H16" s="234"/>
      <c r="I16" s="234"/>
      <c r="J16" s="234"/>
      <c r="K16" s="234"/>
    </row>
    <row r="17" spans="1:18" ht="20.100000000000001" customHeight="1" x14ac:dyDescent="0.2">
      <c r="A17" s="96"/>
      <c r="B17" s="96"/>
      <c r="C17" s="96"/>
      <c r="D17" s="96"/>
      <c r="E17" s="96"/>
      <c r="F17" s="96"/>
      <c r="G17" s="96"/>
      <c r="H17" s="96"/>
      <c r="I17" s="96"/>
      <c r="J17" s="96"/>
      <c r="K17" s="96"/>
    </row>
    <row r="18" spans="1:18" ht="24.9" customHeight="1" x14ac:dyDescent="0.2">
      <c r="A18" s="235" t="s">
        <v>17</v>
      </c>
      <c r="B18" s="235"/>
      <c r="C18" s="96"/>
      <c r="D18" s="96"/>
      <c r="E18" s="96"/>
      <c r="F18" s="96"/>
      <c r="G18" s="96"/>
      <c r="H18" s="96"/>
      <c r="I18" s="96"/>
      <c r="J18" s="96"/>
      <c r="K18" s="96"/>
    </row>
    <row r="19" spans="1:18" ht="30" customHeight="1" x14ac:dyDescent="0.2">
      <c r="A19" s="96"/>
      <c r="B19" s="236" t="s">
        <v>30</v>
      </c>
      <c r="C19" s="237"/>
      <c r="D19" s="237"/>
      <c r="E19" s="237"/>
      <c r="F19" s="238"/>
      <c r="G19" s="103" t="s">
        <v>31</v>
      </c>
      <c r="H19" s="239" t="s">
        <v>29</v>
      </c>
      <c r="I19" s="240"/>
      <c r="J19" s="236" t="s">
        <v>32</v>
      </c>
      <c r="K19" s="238"/>
    </row>
    <row r="20" spans="1:18" ht="30" customHeight="1" x14ac:dyDescent="0.2">
      <c r="A20" s="96"/>
      <c r="B20" s="213" t="s">
        <v>98</v>
      </c>
      <c r="C20" s="213"/>
      <c r="D20" s="213"/>
      <c r="E20" s="213"/>
      <c r="F20" s="213"/>
      <c r="G20" s="26">
        <f>内訳書!C84</f>
        <v>0</v>
      </c>
      <c r="H20" s="241">
        <v>4512</v>
      </c>
      <c r="I20" s="241"/>
      <c r="J20" s="220">
        <f>IFERROR(G20*H20,"")</f>
        <v>0</v>
      </c>
      <c r="K20" s="220"/>
      <c r="P20" s="232"/>
      <c r="Q20" s="233"/>
      <c r="R20" s="233"/>
    </row>
    <row r="21" spans="1:18" ht="30" customHeight="1" x14ac:dyDescent="0.2">
      <c r="A21" s="96"/>
      <c r="B21" s="217" t="s">
        <v>108</v>
      </c>
      <c r="C21" s="218"/>
      <c r="D21" s="218"/>
      <c r="E21" s="218"/>
      <c r="F21" s="219"/>
      <c r="G21" s="26">
        <f>内訳書!G84</f>
        <v>0</v>
      </c>
      <c r="H21" s="214">
        <v>3063</v>
      </c>
      <c r="I21" s="214"/>
      <c r="J21" s="220">
        <f>IFERROR(G21*H21,"")</f>
        <v>0</v>
      </c>
      <c r="K21" s="220"/>
      <c r="P21" s="31"/>
      <c r="Q21" s="32"/>
      <c r="R21" s="32"/>
    </row>
    <row r="22" spans="1:18" ht="30" customHeight="1" x14ac:dyDescent="0.2">
      <c r="A22" s="96"/>
      <c r="B22" s="213" t="s">
        <v>109</v>
      </c>
      <c r="C22" s="213"/>
      <c r="D22" s="213"/>
      <c r="E22" s="213"/>
      <c r="F22" s="213"/>
      <c r="G22" s="26">
        <f>内訳書!H84</f>
        <v>0</v>
      </c>
      <c r="H22" s="214">
        <v>3063</v>
      </c>
      <c r="I22" s="214"/>
      <c r="J22" s="215">
        <f>IFERROR(G22*H22,"")</f>
        <v>0</v>
      </c>
      <c r="K22" s="216"/>
    </row>
    <row r="23" spans="1:18" ht="19.95" customHeight="1" x14ac:dyDescent="0.2">
      <c r="A23" s="117"/>
      <c r="B23" s="245" t="s">
        <v>117</v>
      </c>
      <c r="C23" s="246"/>
      <c r="D23" s="246"/>
      <c r="E23" s="246"/>
      <c r="F23" s="247"/>
      <c r="G23" s="128">
        <f ca="1">内訳書!I84</f>
        <v>0</v>
      </c>
      <c r="H23" s="248">
        <v>94</v>
      </c>
      <c r="I23" s="249"/>
      <c r="J23" s="207">
        <f ca="1">IFERROR(G23*H23,"")</f>
        <v>0</v>
      </c>
      <c r="K23" s="208"/>
    </row>
    <row r="24" spans="1:18" ht="19.95" customHeight="1" x14ac:dyDescent="0.2">
      <c r="A24" s="117"/>
      <c r="B24" s="245" t="s">
        <v>103</v>
      </c>
      <c r="C24" s="246"/>
      <c r="D24" s="246"/>
      <c r="E24" s="246"/>
      <c r="F24" s="247"/>
      <c r="G24" s="128">
        <f ca="1">内訳書!J84</f>
        <v>0</v>
      </c>
      <c r="H24" s="248">
        <v>229</v>
      </c>
      <c r="I24" s="249"/>
      <c r="J24" s="207">
        <f t="shared" ref="J24:J26" ca="1" si="0">IFERROR(G24*H24,"")</f>
        <v>0</v>
      </c>
      <c r="K24" s="208"/>
    </row>
    <row r="25" spans="1:18" ht="19.95" customHeight="1" x14ac:dyDescent="0.2">
      <c r="A25" s="117"/>
      <c r="B25" s="245" t="s">
        <v>104</v>
      </c>
      <c r="C25" s="246"/>
      <c r="D25" s="246"/>
      <c r="E25" s="246"/>
      <c r="F25" s="247"/>
      <c r="G25" s="128">
        <f ca="1">内訳書!K84</f>
        <v>0</v>
      </c>
      <c r="H25" s="248">
        <v>167</v>
      </c>
      <c r="I25" s="249"/>
      <c r="J25" s="207">
        <f t="shared" ca="1" si="0"/>
        <v>0</v>
      </c>
      <c r="K25" s="208"/>
    </row>
    <row r="26" spans="1:18" ht="19.95" customHeight="1" thickBot="1" x14ac:dyDescent="0.25">
      <c r="A26" s="117"/>
      <c r="B26" s="259" t="s">
        <v>105</v>
      </c>
      <c r="C26" s="259"/>
      <c r="D26" s="259"/>
      <c r="E26" s="259"/>
      <c r="F26" s="259"/>
      <c r="G26" s="129">
        <f ca="1">内訳書!L84</f>
        <v>0</v>
      </c>
      <c r="H26" s="260">
        <v>167</v>
      </c>
      <c r="I26" s="260"/>
      <c r="J26" s="207">
        <f t="shared" ca="1" si="0"/>
        <v>0</v>
      </c>
      <c r="K26" s="208"/>
    </row>
    <row r="27" spans="1:18" ht="45" customHeight="1" thickTop="1" x14ac:dyDescent="0.2">
      <c r="A27" s="96"/>
      <c r="B27" s="252" t="s">
        <v>18</v>
      </c>
      <c r="C27" s="253"/>
      <c r="D27" s="253"/>
      <c r="E27" s="253"/>
      <c r="F27" s="253"/>
      <c r="G27" s="253"/>
      <c r="H27" s="253"/>
      <c r="I27" s="254"/>
      <c r="J27" s="250">
        <f ca="1">IFERROR(SUM(J20:K26),"")</f>
        <v>0</v>
      </c>
      <c r="K27" s="251"/>
    </row>
    <row r="28" spans="1:18" ht="19.95" customHeight="1" x14ac:dyDescent="0.2">
      <c r="A28" s="104"/>
      <c r="B28" s="255" t="s">
        <v>111</v>
      </c>
      <c r="C28" s="256"/>
      <c r="D28" s="256"/>
      <c r="E28" s="256"/>
      <c r="F28" s="256"/>
      <c r="G28" s="256"/>
      <c r="H28" s="256"/>
      <c r="I28" s="256"/>
      <c r="J28" s="256"/>
      <c r="K28" s="256"/>
    </row>
    <row r="29" spans="1:18" ht="19.95" customHeight="1" x14ac:dyDescent="0.2">
      <c r="A29" s="104"/>
      <c r="B29" s="257" t="s">
        <v>112</v>
      </c>
      <c r="C29" s="258"/>
      <c r="D29" s="258"/>
      <c r="E29" s="258"/>
      <c r="F29" s="258"/>
      <c r="G29" s="258"/>
      <c r="H29" s="258"/>
      <c r="I29" s="258"/>
      <c r="J29" s="258"/>
      <c r="K29" s="258"/>
    </row>
    <row r="30" spans="1:18" ht="19.95" customHeight="1" x14ac:dyDescent="0.2">
      <c r="B30" s="243"/>
      <c r="C30" s="244"/>
      <c r="D30" s="244"/>
      <c r="E30" s="244"/>
      <c r="F30" s="244"/>
      <c r="G30" s="244"/>
      <c r="H30" s="244"/>
      <c r="I30" s="244"/>
      <c r="J30" s="244"/>
      <c r="K30" s="244"/>
    </row>
  </sheetData>
  <sheetProtection sheet="1" objects="1" scenarios="1"/>
  <mergeCells count="47">
    <mergeCell ref="B30:K30"/>
    <mergeCell ref="J25:K25"/>
    <mergeCell ref="B25:F25"/>
    <mergeCell ref="B24:F24"/>
    <mergeCell ref="B23:F23"/>
    <mergeCell ref="H23:I23"/>
    <mergeCell ref="H24:I24"/>
    <mergeCell ref="H25:I25"/>
    <mergeCell ref="J27:K27"/>
    <mergeCell ref="B27:I27"/>
    <mergeCell ref="B28:K28"/>
    <mergeCell ref="B29:K29"/>
    <mergeCell ref="B26:F26"/>
    <mergeCell ref="H26:I26"/>
    <mergeCell ref="J26:K26"/>
    <mergeCell ref="J23:K23"/>
    <mergeCell ref="A13:D13"/>
    <mergeCell ref="G2:H2"/>
    <mergeCell ref="I2:J2"/>
    <mergeCell ref="G11:K11"/>
    <mergeCell ref="P20:R20"/>
    <mergeCell ref="B16:K16"/>
    <mergeCell ref="A18:B18"/>
    <mergeCell ref="B19:F19"/>
    <mergeCell ref="H19:I19"/>
    <mergeCell ref="J19:K19"/>
    <mergeCell ref="H20:I20"/>
    <mergeCell ref="J20:K20"/>
    <mergeCell ref="B20:F20"/>
    <mergeCell ref="E9:F9"/>
    <mergeCell ref="G9:K9"/>
    <mergeCell ref="E10:F10"/>
    <mergeCell ref="G10:K10"/>
    <mergeCell ref="E11:F11"/>
    <mergeCell ref="A1:K1"/>
    <mergeCell ref="B2:C2"/>
    <mergeCell ref="A5:E5"/>
    <mergeCell ref="A6:K6"/>
    <mergeCell ref="E8:F8"/>
    <mergeCell ref="J24:K24"/>
    <mergeCell ref="B14:C15"/>
    <mergeCell ref="B22:F22"/>
    <mergeCell ref="H22:I22"/>
    <mergeCell ref="J22:K22"/>
    <mergeCell ref="B21:F21"/>
    <mergeCell ref="H21:I21"/>
    <mergeCell ref="J21:K21"/>
  </mergeCells>
  <phoneticPr fontId="1"/>
  <conditionalFormatting sqref="D2 F2 I2 G10">
    <cfRule type="containsBlanks" dxfId="2" priority="1">
      <formula>LEN(TRIM(D2))=0</formula>
    </cfRule>
  </conditionalFormatting>
  <dataValidations count="3">
    <dataValidation type="list" allowBlank="1" showInputMessage="1" showErrorMessage="1" sqref="I4" xr:uid="{6C0D0385-EDDF-4DA6-AD2D-E1E8E4256990}">
      <formula1>年</formula1>
    </dataValidation>
    <dataValidation type="list" allowBlank="1" showInputMessage="1" showErrorMessage="1" sqref="J4" xr:uid="{C99F87DC-AD24-4EEE-A79E-04A471874F2B}">
      <formula1>月</formula1>
    </dataValidation>
    <dataValidation type="list" allowBlank="1" showInputMessage="1" showErrorMessage="1" sqref="K4" xr:uid="{EC5BA5CF-B045-46F7-8705-C4E352ACD1FE}">
      <formula1>日</formula1>
    </dataValidation>
  </dataValidations>
  <printOptions horizontalCentered="1"/>
  <pageMargins left="0.78740157480314965" right="0.78740157480314965" top="0.78740157480314965" bottom="0.19685039370078741"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B9F60747-2B35-48E5-A38D-72D52CC3CD51}">
          <x14:formula1>
            <xm:f>Sheet1!$B$2:$B$4</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E5DF-52DB-4A3C-AF9F-1D2F4B09E0AF}">
  <sheetPr codeName="Sheet2">
    <tabColor theme="9"/>
  </sheetPr>
  <dimension ref="A1:AA84"/>
  <sheetViews>
    <sheetView view="pageBreakPreview" zoomScale="90" zoomScaleNormal="100" zoomScaleSheetLayoutView="90" workbookViewId="0">
      <pane ySplit="4" topLeftCell="A5" activePane="bottomLeft" state="frozen"/>
      <selection pane="bottomLeft" activeCell="B5" sqref="B5:D22"/>
    </sheetView>
  </sheetViews>
  <sheetFormatPr defaultColWidth="9" defaultRowHeight="13.2" x14ac:dyDescent="0.2"/>
  <cols>
    <col min="1" max="1" width="2.88671875" style="21" customWidth="1"/>
    <col min="2" max="2" width="12.77734375" style="21" customWidth="1"/>
    <col min="3" max="3" width="16.6640625" style="21" customWidth="1"/>
    <col min="4" max="4" width="15.77734375" style="21" customWidth="1"/>
    <col min="5" max="5" width="6.88671875" style="21" bestFit="1" customWidth="1"/>
    <col min="6" max="6" width="12.6640625" style="21" customWidth="1"/>
    <col min="7" max="8" width="7.44140625" style="73" customWidth="1"/>
    <col min="9" max="12" width="7.33203125" style="73" customWidth="1"/>
    <col min="13" max="14" width="9.109375" style="21" customWidth="1"/>
    <col min="15" max="15" width="17.6640625" style="21" customWidth="1"/>
    <col min="16" max="16" width="9" style="21"/>
    <col min="17" max="17" width="4.33203125" style="21" customWidth="1"/>
    <col min="18" max="19" width="3.6640625" style="21" customWidth="1"/>
    <col min="20" max="24" width="9" style="21"/>
    <col min="25" max="25" width="9" style="21" customWidth="1"/>
    <col min="26" max="26" width="29" style="21" hidden="1" customWidth="1"/>
    <col min="27" max="27" width="9" style="21" hidden="1" customWidth="1"/>
    <col min="28" max="16384" width="9" style="21"/>
  </cols>
  <sheetData>
    <row r="1" spans="1:27" ht="26.25" customHeight="1" x14ac:dyDescent="0.2">
      <c r="A1" s="199" t="s">
        <v>119</v>
      </c>
      <c r="B1" s="200"/>
      <c r="C1" s="200"/>
      <c r="D1" s="200"/>
      <c r="E1" s="200"/>
      <c r="F1" s="186" t="str">
        <f>IF(請求書!D2="","",請求書!B2&amp;請求書!D2&amp;請求書!E2&amp;請求書!F2&amp;請求書!G2)</f>
        <v/>
      </c>
      <c r="G1" s="186"/>
      <c r="H1" s="186"/>
      <c r="I1" s="92"/>
      <c r="J1" s="92"/>
      <c r="K1" s="92"/>
      <c r="L1" s="92"/>
      <c r="M1" s="20"/>
      <c r="N1" s="20"/>
      <c r="O1" s="184"/>
      <c r="Q1" s="20"/>
      <c r="R1" s="20"/>
      <c r="S1" s="20"/>
    </row>
    <row r="2" spans="1:27" ht="26.4" customHeight="1" thickBot="1" x14ac:dyDescent="0.25">
      <c r="A2" s="22"/>
      <c r="B2" s="191" t="str">
        <f>IF(請求書!I2="","",請求書!I2&amp;"請求分")</f>
        <v>三和包括請求分</v>
      </c>
      <c r="C2" s="192"/>
      <c r="D2" s="206" t="s">
        <v>116</v>
      </c>
      <c r="E2" s="206"/>
      <c r="F2" s="190" t="str">
        <f>IF(請求書!G10="","",請求書!G10)</f>
        <v/>
      </c>
      <c r="G2" s="190"/>
      <c r="H2" s="190"/>
      <c r="I2" s="190"/>
      <c r="J2" s="190"/>
      <c r="K2" s="190"/>
      <c r="L2" s="190"/>
      <c r="M2" s="190"/>
      <c r="N2" s="190"/>
      <c r="O2" s="185"/>
      <c r="Q2" s="22"/>
      <c r="R2" s="22"/>
      <c r="S2" s="22"/>
      <c r="Y2" s="21">
        <v>1</v>
      </c>
      <c r="Z2" s="21" t="s">
        <v>46</v>
      </c>
      <c r="AA2" s="89">
        <f>COUNTIF(支援費件数1,介護予防ケアマネジメント費)+COUNTIF(支援費件数2,介護予防ケアマネジメント費)+COUNTIF(支援費件数3,介護予防ケアマネジメント費)+COUNTIF(支援費件数4,介護予防ケアマネジメント費)</f>
        <v>0</v>
      </c>
    </row>
    <row r="3" spans="1:27" ht="27" customHeight="1" x14ac:dyDescent="0.15">
      <c r="A3" s="180" t="s">
        <v>2</v>
      </c>
      <c r="B3" s="195" t="s">
        <v>3</v>
      </c>
      <c r="C3" s="195" t="s">
        <v>1</v>
      </c>
      <c r="D3" s="195" t="s">
        <v>0</v>
      </c>
      <c r="E3" s="188" t="s">
        <v>114</v>
      </c>
      <c r="F3" s="197" t="s">
        <v>120</v>
      </c>
      <c r="G3" s="79" t="s">
        <v>54</v>
      </c>
      <c r="H3" s="79" t="s">
        <v>55</v>
      </c>
      <c r="I3" s="131" t="s">
        <v>115</v>
      </c>
      <c r="J3" s="132" t="s">
        <v>110</v>
      </c>
      <c r="K3" s="132" t="s">
        <v>106</v>
      </c>
      <c r="L3" s="133" t="s">
        <v>107</v>
      </c>
      <c r="M3" s="193" t="s">
        <v>102</v>
      </c>
      <c r="N3" s="194"/>
      <c r="O3" s="187" t="s">
        <v>41</v>
      </c>
      <c r="Q3" s="25" t="s">
        <v>51</v>
      </c>
      <c r="R3" s="60" t="s">
        <v>52</v>
      </c>
      <c r="S3" s="63" t="s">
        <v>53</v>
      </c>
      <c r="Y3" s="21">
        <v>2</v>
      </c>
      <c r="Z3" s="21" t="s">
        <v>47</v>
      </c>
      <c r="AA3" s="21">
        <f>COUNTIF(支援費件数1,改定前介護予防ケアマネジメント費)+COUNTIF(支援費件数2,改定前介護予防ケアマネジメント費)+COUNTIF(支援費件数3,改定前介護予防ケアマネジメント費)+COUNTIF(支援費件数4,改定前介護予防ケアマネジメント費)</f>
        <v>0</v>
      </c>
    </row>
    <row r="4" spans="1:27" ht="17.100000000000001" customHeight="1" thickBot="1" x14ac:dyDescent="0.25">
      <c r="A4" s="181"/>
      <c r="B4" s="196"/>
      <c r="C4" s="196"/>
      <c r="D4" s="196"/>
      <c r="E4" s="189"/>
      <c r="F4" s="198"/>
      <c r="G4" s="201" t="s">
        <v>60</v>
      </c>
      <c r="H4" s="202"/>
      <c r="I4" s="203" t="s">
        <v>113</v>
      </c>
      <c r="J4" s="204"/>
      <c r="K4" s="204"/>
      <c r="L4" s="205"/>
      <c r="M4" s="130" t="s">
        <v>4</v>
      </c>
      <c r="N4" s="52" t="s">
        <v>5</v>
      </c>
      <c r="O4" s="187"/>
      <c r="Q4" s="42"/>
      <c r="R4" s="61"/>
      <c r="S4" s="64"/>
      <c r="Y4" s="21">
        <v>3</v>
      </c>
      <c r="Z4" s="21" t="s">
        <v>42</v>
      </c>
      <c r="AA4" s="21">
        <f>COUNTA(初回加算件数1)+COUNTA(初回加算件数2)+COUNTA(初回加算件数3)+COUNTA(初回加算件数4)</f>
        <v>0</v>
      </c>
    </row>
    <row r="5" spans="1:27" ht="27.9" customHeight="1" thickBot="1" x14ac:dyDescent="0.25">
      <c r="A5" s="23">
        <v>1</v>
      </c>
      <c r="B5" s="124"/>
      <c r="C5" s="124"/>
      <c r="D5" s="125"/>
      <c r="E5" s="126"/>
      <c r="F5" s="115" t="str">
        <f>IF(C5&lt;&gt;"",4512,"")</f>
        <v/>
      </c>
      <c r="G5" s="171"/>
      <c r="H5" s="172"/>
      <c r="I5" s="105" t="str">
        <f t="shared" ref="I5:I12" ca="1" si="0">IF(AND(C5&lt;&gt;"",(OR(E5="",(IF(YEAR(TODAY())=2026,DATE(2026,E5,1),""))&gt;="2026/6/1"*1)),J5&lt;&gt;"✓",K5&lt;&gt;"✓",L5&lt;&gt;"✓"),"✓","")</f>
        <v/>
      </c>
      <c r="J5" s="106" t="str">
        <f ca="1">IF(AND(G5&lt;&gt;"",H5&lt;&gt;"",OR(E5="",(IF(YEAR(TODAY())=2026,DATE(2026,E5,1),""))&gt;="2026/6/1"*1)),"✓","")</f>
        <v/>
      </c>
      <c r="K5" s="106" t="str">
        <f ca="1">IF(AND(G5&lt;&gt;"",H5="",OR(E5="",(IF(YEAR(TODAY())=2026,DATE(2026,E5,1),""))&gt;="2026/6/1"*1)),"✓","")</f>
        <v/>
      </c>
      <c r="L5" s="107" t="str">
        <f ca="1">IF(AND(G5="",H5&lt;&gt;"",OR(E5="",(IF(YEAR(TODAY())=2026,DATE(2026,E5,1),""))&gt;="2026/6/1"*1)),"✓","")</f>
        <v/>
      </c>
      <c r="M5" s="93"/>
      <c r="N5" s="35"/>
      <c r="O5" s="74"/>
      <c r="Q5" s="62">
        <f t="shared" ref="Q5:Q22" si="1">COUNTA(C5:D5)</f>
        <v>0</v>
      </c>
      <c r="R5" s="62" t="str">
        <f t="shared" ref="R5:R22" si="2">IF(OR(C5="",D5=""),"",COUNTA(E5:E5))</f>
        <v/>
      </c>
      <c r="S5" s="53" t="str">
        <f t="shared" ref="S5:S21" si="3">IF(OR(C5="",D5=""),"",COUNTA(E5))</f>
        <v/>
      </c>
      <c r="Y5" s="21">
        <v>4</v>
      </c>
      <c r="Z5" s="21" t="s">
        <v>43</v>
      </c>
      <c r="AA5" s="21">
        <f>COUNTA(委託連携1)+COUNTA(委託連携2)+COUNTA(委託連携3)+COUNTA(委託連携4)</f>
        <v>0</v>
      </c>
    </row>
    <row r="6" spans="1:27" ht="27.9" customHeight="1" thickTop="1" thickBot="1" x14ac:dyDescent="0.25">
      <c r="A6" s="23">
        <v>2</v>
      </c>
      <c r="B6" s="124"/>
      <c r="C6" s="124"/>
      <c r="D6" s="125"/>
      <c r="E6" s="126"/>
      <c r="F6" s="115" t="str">
        <f t="shared" ref="F6:F22" si="4">IF(C6&lt;&gt;"",4512,"")</f>
        <v/>
      </c>
      <c r="G6" s="171"/>
      <c r="H6" s="172"/>
      <c r="I6" s="108" t="str">
        <f t="shared" ca="1" si="0"/>
        <v/>
      </c>
      <c r="J6" s="109" t="str">
        <f t="shared" ref="J6:J21" ca="1" si="5">IF(AND(G6&lt;&gt;"",H6&lt;&gt;"",OR(E6="",(IF(YEAR(TODAY())=2026,DATE(2026,E6,1),""))&gt;="2026/6/1"*1)),"✓","")</f>
        <v/>
      </c>
      <c r="K6" s="109" t="str">
        <f t="shared" ref="K6:K21" ca="1" si="6">IF(AND(G6&lt;&gt;"",H6="",OR(E6="",(IF(YEAR(TODAY())=2026,DATE(2026,E6,1),""))&gt;="2026/6/1"*1)),"✓","")</f>
        <v/>
      </c>
      <c r="L6" s="110" t="str">
        <f t="shared" ref="L6:L21" ca="1" si="7">IF(AND(G6="",H6&lt;&gt;"",OR(E6="",(IF(YEAR(TODAY())=2026,DATE(2026,E6,1),""))&gt;="2026/6/1"*1)),"✓","")</f>
        <v/>
      </c>
      <c r="M6" s="94"/>
      <c r="N6" s="37"/>
      <c r="O6" s="74"/>
      <c r="Q6" s="62">
        <f t="shared" si="1"/>
        <v>0</v>
      </c>
      <c r="R6" s="62" t="str">
        <f t="shared" si="2"/>
        <v/>
      </c>
      <c r="S6" s="53" t="str">
        <f t="shared" si="3"/>
        <v/>
      </c>
    </row>
    <row r="7" spans="1:27" ht="27.9" customHeight="1" thickTop="1" thickBot="1" x14ac:dyDescent="0.25">
      <c r="A7" s="23">
        <v>3</v>
      </c>
      <c r="B7" s="124"/>
      <c r="C7" s="124"/>
      <c r="D7" s="125"/>
      <c r="E7" s="126"/>
      <c r="F7" s="115" t="str">
        <f t="shared" si="4"/>
        <v/>
      </c>
      <c r="G7" s="171"/>
      <c r="H7" s="172"/>
      <c r="I7" s="108" t="str">
        <f t="shared" ca="1" si="0"/>
        <v/>
      </c>
      <c r="J7" s="109" t="str">
        <f t="shared" ca="1" si="5"/>
        <v/>
      </c>
      <c r="K7" s="109" t="str">
        <f t="shared" ca="1" si="6"/>
        <v/>
      </c>
      <c r="L7" s="110" t="str">
        <f t="shared" ca="1" si="7"/>
        <v/>
      </c>
      <c r="M7" s="94"/>
      <c r="N7" s="37"/>
      <c r="O7" s="74"/>
      <c r="Q7" s="62">
        <f t="shared" si="1"/>
        <v>0</v>
      </c>
      <c r="R7" s="62" t="str">
        <f t="shared" si="2"/>
        <v/>
      </c>
      <c r="S7" s="53" t="str">
        <f t="shared" si="3"/>
        <v/>
      </c>
    </row>
    <row r="8" spans="1:27" ht="27.9" customHeight="1" thickTop="1" thickBot="1" x14ac:dyDescent="0.25">
      <c r="A8" s="23">
        <v>4</v>
      </c>
      <c r="B8" s="124"/>
      <c r="C8" s="124"/>
      <c r="D8" s="125"/>
      <c r="E8" s="126"/>
      <c r="F8" s="115" t="str">
        <f t="shared" si="4"/>
        <v/>
      </c>
      <c r="G8" s="173"/>
      <c r="H8" s="172"/>
      <c r="I8" s="108" t="str">
        <f t="shared" ca="1" si="0"/>
        <v/>
      </c>
      <c r="J8" s="109" t="str">
        <f ca="1">IF(AND(G8&lt;&gt;"",H8&lt;&gt;"",OR(E8="",(IF(YEAR(TODAY())=2026,DATE(2026,E8,1),""))&gt;="2026/6/1"*1)),"✓","")</f>
        <v/>
      </c>
      <c r="K8" s="109" t="str">
        <f t="shared" ca="1" si="6"/>
        <v/>
      </c>
      <c r="L8" s="110" t="str">
        <f t="shared" ca="1" si="7"/>
        <v/>
      </c>
      <c r="M8" s="94"/>
      <c r="N8" s="37"/>
      <c r="O8" s="74"/>
      <c r="Q8" s="62">
        <f t="shared" si="1"/>
        <v>0</v>
      </c>
      <c r="R8" s="62" t="str">
        <f t="shared" si="2"/>
        <v/>
      </c>
      <c r="S8" s="53" t="str">
        <f t="shared" si="3"/>
        <v/>
      </c>
    </row>
    <row r="9" spans="1:27" ht="27.9" customHeight="1" thickTop="1" thickBot="1" x14ac:dyDescent="0.25">
      <c r="A9" s="23">
        <v>5</v>
      </c>
      <c r="B9" s="124"/>
      <c r="C9" s="124"/>
      <c r="D9" s="125"/>
      <c r="E9" s="126"/>
      <c r="F9" s="115" t="str">
        <f t="shared" si="4"/>
        <v/>
      </c>
      <c r="G9" s="173"/>
      <c r="H9" s="172"/>
      <c r="I9" s="108" t="str">
        <f t="shared" ca="1" si="0"/>
        <v/>
      </c>
      <c r="J9" s="109" t="str">
        <f ca="1">IF(AND(G9&lt;&gt;"",H9&lt;&gt;"",OR(E9="",(IF(YEAR(TODAY())=2026,DATE(2026,E9,1),""))&gt;="2026/6/1"*1)),"✓","")</f>
        <v/>
      </c>
      <c r="K9" s="109" t="str">
        <f t="shared" ca="1" si="6"/>
        <v/>
      </c>
      <c r="L9" s="110" t="str">
        <f t="shared" ca="1" si="7"/>
        <v/>
      </c>
      <c r="M9" s="94"/>
      <c r="N9" s="37"/>
      <c r="O9" s="74"/>
      <c r="Q9" s="62">
        <f t="shared" si="1"/>
        <v>0</v>
      </c>
      <c r="R9" s="62" t="str">
        <f t="shared" si="2"/>
        <v/>
      </c>
      <c r="S9" s="53" t="str">
        <f t="shared" si="3"/>
        <v/>
      </c>
    </row>
    <row r="10" spans="1:27" ht="27.9" customHeight="1" thickTop="1" thickBot="1" x14ac:dyDescent="0.25">
      <c r="A10" s="23">
        <v>6</v>
      </c>
      <c r="B10" s="124"/>
      <c r="C10" s="124"/>
      <c r="D10" s="125"/>
      <c r="E10" s="126"/>
      <c r="F10" s="115" t="str">
        <f t="shared" si="4"/>
        <v/>
      </c>
      <c r="G10" s="171"/>
      <c r="H10" s="172"/>
      <c r="I10" s="108" t="str">
        <f t="shared" ca="1" si="0"/>
        <v/>
      </c>
      <c r="J10" s="109" t="str">
        <f t="shared" ca="1" si="5"/>
        <v/>
      </c>
      <c r="K10" s="109" t="str">
        <f t="shared" ca="1" si="6"/>
        <v/>
      </c>
      <c r="L10" s="110" t="str">
        <f t="shared" ca="1" si="7"/>
        <v/>
      </c>
      <c r="M10" s="94"/>
      <c r="N10" s="37"/>
      <c r="O10" s="74"/>
      <c r="Q10" s="62">
        <f t="shared" si="1"/>
        <v>0</v>
      </c>
      <c r="R10" s="62" t="str">
        <f t="shared" si="2"/>
        <v/>
      </c>
      <c r="S10" s="53" t="str">
        <f t="shared" si="3"/>
        <v/>
      </c>
    </row>
    <row r="11" spans="1:27" ht="27.9" customHeight="1" thickTop="1" thickBot="1" x14ac:dyDescent="0.25">
      <c r="A11" s="23">
        <v>7</v>
      </c>
      <c r="B11" s="124"/>
      <c r="C11" s="124"/>
      <c r="D11" s="125"/>
      <c r="E11" s="126"/>
      <c r="F11" s="115" t="str">
        <f t="shared" si="4"/>
        <v/>
      </c>
      <c r="G11" s="171"/>
      <c r="H11" s="172"/>
      <c r="I11" s="108" t="str">
        <f t="shared" ca="1" si="0"/>
        <v/>
      </c>
      <c r="J11" s="109" t="str">
        <f t="shared" ca="1" si="5"/>
        <v/>
      </c>
      <c r="K11" s="109" t="str">
        <f t="shared" ca="1" si="6"/>
        <v/>
      </c>
      <c r="L11" s="110" t="str">
        <f t="shared" ca="1" si="7"/>
        <v/>
      </c>
      <c r="M11" s="94"/>
      <c r="N11" s="37"/>
      <c r="O11" s="74"/>
      <c r="Q11" s="62">
        <f t="shared" si="1"/>
        <v>0</v>
      </c>
      <c r="R11" s="62" t="str">
        <f t="shared" si="2"/>
        <v/>
      </c>
      <c r="S11" s="53" t="str">
        <f t="shared" si="3"/>
        <v/>
      </c>
    </row>
    <row r="12" spans="1:27" ht="27.9" customHeight="1" thickTop="1" thickBot="1" x14ac:dyDescent="0.25">
      <c r="A12" s="23">
        <v>8</v>
      </c>
      <c r="B12" s="124"/>
      <c r="C12" s="124"/>
      <c r="D12" s="125"/>
      <c r="E12" s="126"/>
      <c r="F12" s="115" t="str">
        <f t="shared" si="4"/>
        <v/>
      </c>
      <c r="G12" s="171"/>
      <c r="H12" s="172"/>
      <c r="I12" s="108" t="str">
        <f t="shared" ca="1" si="0"/>
        <v/>
      </c>
      <c r="J12" s="109" t="str">
        <f t="shared" ca="1" si="5"/>
        <v/>
      </c>
      <c r="K12" s="109" t="str">
        <f t="shared" ca="1" si="6"/>
        <v/>
      </c>
      <c r="L12" s="110" t="str">
        <f t="shared" ca="1" si="7"/>
        <v/>
      </c>
      <c r="M12" s="94"/>
      <c r="N12" s="37"/>
      <c r="O12" s="74"/>
      <c r="Q12" s="62">
        <f t="shared" si="1"/>
        <v>0</v>
      </c>
      <c r="R12" s="62" t="str">
        <f t="shared" si="2"/>
        <v/>
      </c>
      <c r="S12" s="53" t="str">
        <f t="shared" si="3"/>
        <v/>
      </c>
    </row>
    <row r="13" spans="1:27" ht="27.9" customHeight="1" thickTop="1" thickBot="1" x14ac:dyDescent="0.25">
      <c r="A13" s="23">
        <v>9</v>
      </c>
      <c r="B13" s="124"/>
      <c r="C13" s="124"/>
      <c r="D13" s="125"/>
      <c r="E13" s="126"/>
      <c r="F13" s="115" t="str">
        <f t="shared" si="4"/>
        <v/>
      </c>
      <c r="G13" s="173"/>
      <c r="H13" s="172"/>
      <c r="I13" s="108" t="str">
        <f ca="1">IF(AND(C13&lt;&gt;"",(OR(E13="",(IF(YEAR(TODAY())=2026,DATE(2026,E13,1),""))&gt;="2026/6/1"*1)),J13&lt;&gt;"✓",K13&lt;&gt;"✓",L13&lt;&gt;"✓"),"✓","")</f>
        <v/>
      </c>
      <c r="J13" s="109" t="str">
        <f t="shared" ca="1" si="5"/>
        <v/>
      </c>
      <c r="K13" s="109" t="str">
        <f t="shared" ca="1" si="6"/>
        <v/>
      </c>
      <c r="L13" s="110" t="str">
        <f t="shared" ca="1" si="7"/>
        <v/>
      </c>
      <c r="M13" s="94"/>
      <c r="N13" s="37"/>
      <c r="O13" s="74"/>
      <c r="Q13" s="62">
        <f t="shared" si="1"/>
        <v>0</v>
      </c>
      <c r="R13" s="62" t="str">
        <f t="shared" si="2"/>
        <v/>
      </c>
      <c r="S13" s="53" t="str">
        <f t="shared" si="3"/>
        <v/>
      </c>
    </row>
    <row r="14" spans="1:27" ht="27.9" customHeight="1" thickTop="1" thickBot="1" x14ac:dyDescent="0.25">
      <c r="A14" s="23">
        <v>10</v>
      </c>
      <c r="B14" s="5"/>
      <c r="C14" s="5"/>
      <c r="D14" s="6"/>
      <c r="E14" s="126"/>
      <c r="F14" s="115" t="str">
        <f t="shared" si="4"/>
        <v/>
      </c>
      <c r="G14" s="70"/>
      <c r="H14" s="69"/>
      <c r="I14" s="108" t="str">
        <f ca="1">IF(AND(C14&lt;&gt;"",(OR(E14="",(IF(YEAR(TODAY())=2026,DATE(2026,E14,1),""))&gt;="2026/6/1"*1)),J14&lt;&gt;"✓",K14&lt;&gt;"✓",L14&lt;&gt;"✓"),"✓","")</f>
        <v/>
      </c>
      <c r="J14" s="109" t="str">
        <f t="shared" ca="1" si="5"/>
        <v/>
      </c>
      <c r="K14" s="109" t="str">
        <f t="shared" ca="1" si="6"/>
        <v/>
      </c>
      <c r="L14" s="110" t="str">
        <f t="shared" ca="1" si="7"/>
        <v/>
      </c>
      <c r="M14" s="94"/>
      <c r="N14" s="37"/>
      <c r="O14" s="74"/>
      <c r="Q14" s="62">
        <f t="shared" si="1"/>
        <v>0</v>
      </c>
      <c r="R14" s="62" t="str">
        <f t="shared" si="2"/>
        <v/>
      </c>
      <c r="S14" s="53" t="str">
        <f t="shared" si="3"/>
        <v/>
      </c>
    </row>
    <row r="15" spans="1:27" ht="27.9" customHeight="1" thickTop="1" thickBot="1" x14ac:dyDescent="0.25">
      <c r="A15" s="23">
        <v>11</v>
      </c>
      <c r="B15" s="5"/>
      <c r="C15" s="5"/>
      <c r="D15" s="6"/>
      <c r="E15" s="126"/>
      <c r="F15" s="115" t="str">
        <f t="shared" si="4"/>
        <v/>
      </c>
      <c r="G15" s="68"/>
      <c r="H15" s="69"/>
      <c r="I15" s="108" t="str">
        <f t="shared" ref="I15:I22" ca="1" si="8">IF(AND(C15&lt;&gt;"",(OR(E15="",(IF(YEAR(TODAY())=2026,DATE(2026,E15,1),""))&gt;="2026/6/1"*1)),J15&lt;&gt;"✓",K15&lt;&gt;"✓",L15&lt;&gt;"✓"),"✓","")</f>
        <v/>
      </c>
      <c r="J15" s="109" t="str">
        <f t="shared" ca="1" si="5"/>
        <v/>
      </c>
      <c r="K15" s="109" t="str">
        <f t="shared" ca="1" si="6"/>
        <v/>
      </c>
      <c r="L15" s="110" t="str">
        <f t="shared" ca="1" si="7"/>
        <v/>
      </c>
      <c r="M15" s="94"/>
      <c r="N15" s="37"/>
      <c r="O15" s="74"/>
      <c r="Q15" s="62">
        <f t="shared" si="1"/>
        <v>0</v>
      </c>
      <c r="R15" s="62" t="str">
        <f t="shared" si="2"/>
        <v/>
      </c>
      <c r="S15" s="53" t="str">
        <f t="shared" si="3"/>
        <v/>
      </c>
    </row>
    <row r="16" spans="1:27" ht="27.9" customHeight="1" thickTop="1" thickBot="1" x14ac:dyDescent="0.25">
      <c r="A16" s="23">
        <v>12</v>
      </c>
      <c r="B16" s="5"/>
      <c r="C16" s="5"/>
      <c r="D16" s="6"/>
      <c r="E16" s="126"/>
      <c r="F16" s="115" t="str">
        <f t="shared" si="4"/>
        <v/>
      </c>
      <c r="G16" s="68"/>
      <c r="H16" s="69"/>
      <c r="I16" s="108" t="str">
        <f t="shared" ca="1" si="8"/>
        <v/>
      </c>
      <c r="J16" s="109" t="str">
        <f t="shared" ca="1" si="5"/>
        <v/>
      </c>
      <c r="K16" s="109" t="str">
        <f t="shared" ca="1" si="6"/>
        <v/>
      </c>
      <c r="L16" s="110" t="str">
        <f t="shared" ca="1" si="7"/>
        <v/>
      </c>
      <c r="M16" s="94"/>
      <c r="N16" s="37"/>
      <c r="O16" s="74"/>
      <c r="Q16" s="62">
        <f t="shared" si="1"/>
        <v>0</v>
      </c>
      <c r="R16" s="62" t="str">
        <f t="shared" si="2"/>
        <v/>
      </c>
      <c r="S16" s="53" t="str">
        <f t="shared" si="3"/>
        <v/>
      </c>
    </row>
    <row r="17" spans="1:20" ht="27.9" customHeight="1" thickTop="1" thickBot="1" x14ac:dyDescent="0.25">
      <c r="A17" s="23">
        <v>13</v>
      </c>
      <c r="B17" s="5"/>
      <c r="C17" s="5"/>
      <c r="D17" s="6"/>
      <c r="E17" s="126"/>
      <c r="F17" s="115" t="str">
        <f t="shared" si="4"/>
        <v/>
      </c>
      <c r="G17" s="68"/>
      <c r="H17" s="69"/>
      <c r="I17" s="108" t="str">
        <f t="shared" ca="1" si="8"/>
        <v/>
      </c>
      <c r="J17" s="109" t="str">
        <f t="shared" ca="1" si="5"/>
        <v/>
      </c>
      <c r="K17" s="109" t="str">
        <f t="shared" ca="1" si="6"/>
        <v/>
      </c>
      <c r="L17" s="110" t="str">
        <f t="shared" ca="1" si="7"/>
        <v/>
      </c>
      <c r="M17" s="94"/>
      <c r="N17" s="37"/>
      <c r="O17" s="74"/>
      <c r="Q17" s="62">
        <f t="shared" si="1"/>
        <v>0</v>
      </c>
      <c r="R17" s="62" t="str">
        <f t="shared" si="2"/>
        <v/>
      </c>
      <c r="S17" s="53" t="str">
        <f t="shared" si="3"/>
        <v/>
      </c>
    </row>
    <row r="18" spans="1:20" ht="27.9" customHeight="1" thickTop="1" thickBot="1" x14ac:dyDescent="0.25">
      <c r="A18" s="23">
        <v>14</v>
      </c>
      <c r="B18" s="5"/>
      <c r="C18" s="5"/>
      <c r="D18" s="6"/>
      <c r="E18" s="126"/>
      <c r="F18" s="115" t="str">
        <f t="shared" si="4"/>
        <v/>
      </c>
      <c r="G18" s="68"/>
      <c r="H18" s="69"/>
      <c r="I18" s="108" t="str">
        <f t="shared" ca="1" si="8"/>
        <v/>
      </c>
      <c r="J18" s="109" t="str">
        <f t="shared" ca="1" si="5"/>
        <v/>
      </c>
      <c r="K18" s="109" t="str">
        <f t="shared" ca="1" si="6"/>
        <v/>
      </c>
      <c r="L18" s="110" t="str">
        <f t="shared" ca="1" si="7"/>
        <v/>
      </c>
      <c r="M18" s="94"/>
      <c r="N18" s="37"/>
      <c r="O18" s="74"/>
      <c r="Q18" s="62">
        <f t="shared" si="1"/>
        <v>0</v>
      </c>
      <c r="R18" s="62" t="str">
        <f t="shared" si="2"/>
        <v/>
      </c>
      <c r="S18" s="53" t="str">
        <f t="shared" si="3"/>
        <v/>
      </c>
    </row>
    <row r="19" spans="1:20" ht="27.9" customHeight="1" thickTop="1" thickBot="1" x14ac:dyDescent="0.25">
      <c r="A19" s="23">
        <v>15</v>
      </c>
      <c r="B19" s="5"/>
      <c r="C19" s="5"/>
      <c r="D19" s="6"/>
      <c r="E19" s="126"/>
      <c r="F19" s="115" t="str">
        <f t="shared" si="4"/>
        <v/>
      </c>
      <c r="G19" s="68"/>
      <c r="H19" s="69"/>
      <c r="I19" s="108" t="str">
        <f t="shared" ca="1" si="8"/>
        <v/>
      </c>
      <c r="J19" s="109" t="str">
        <f t="shared" ca="1" si="5"/>
        <v/>
      </c>
      <c r="K19" s="109" t="str">
        <f t="shared" ca="1" si="6"/>
        <v/>
      </c>
      <c r="L19" s="110" t="str">
        <f t="shared" ca="1" si="7"/>
        <v/>
      </c>
      <c r="M19" s="94"/>
      <c r="N19" s="37"/>
      <c r="O19" s="74"/>
      <c r="Q19" s="62">
        <f t="shared" si="1"/>
        <v>0</v>
      </c>
      <c r="R19" s="62" t="str">
        <f t="shared" si="2"/>
        <v/>
      </c>
      <c r="S19" s="53" t="str">
        <f t="shared" si="3"/>
        <v/>
      </c>
    </row>
    <row r="20" spans="1:20" ht="27.9" customHeight="1" thickTop="1" thickBot="1" x14ac:dyDescent="0.25">
      <c r="A20" s="23">
        <v>16</v>
      </c>
      <c r="B20" s="5"/>
      <c r="C20" s="5"/>
      <c r="D20" s="6"/>
      <c r="E20" s="126"/>
      <c r="F20" s="115" t="str">
        <f t="shared" si="4"/>
        <v/>
      </c>
      <c r="G20" s="68"/>
      <c r="H20" s="69"/>
      <c r="I20" s="108" t="str">
        <f t="shared" ca="1" si="8"/>
        <v/>
      </c>
      <c r="J20" s="109" t="str">
        <f t="shared" ca="1" si="5"/>
        <v/>
      </c>
      <c r="K20" s="109" t="str">
        <f t="shared" ca="1" si="6"/>
        <v/>
      </c>
      <c r="L20" s="110" t="str">
        <f t="shared" ca="1" si="7"/>
        <v/>
      </c>
      <c r="M20" s="94"/>
      <c r="N20" s="37"/>
      <c r="O20" s="74"/>
      <c r="Q20" s="62">
        <f t="shared" si="1"/>
        <v>0</v>
      </c>
      <c r="R20" s="62" t="str">
        <f t="shared" si="2"/>
        <v/>
      </c>
      <c r="S20" s="53" t="str">
        <f t="shared" si="3"/>
        <v/>
      </c>
    </row>
    <row r="21" spans="1:20" ht="27.9" customHeight="1" thickTop="1" thickBot="1" x14ac:dyDescent="0.25">
      <c r="A21" s="23">
        <v>17</v>
      </c>
      <c r="B21" s="5"/>
      <c r="C21" s="5"/>
      <c r="D21" s="6"/>
      <c r="E21" s="126"/>
      <c r="F21" s="115" t="str">
        <f t="shared" si="4"/>
        <v/>
      </c>
      <c r="G21" s="70"/>
      <c r="H21" s="69"/>
      <c r="I21" s="108" t="str">
        <f t="shared" ca="1" si="8"/>
        <v/>
      </c>
      <c r="J21" s="109" t="str">
        <f t="shared" ca="1" si="5"/>
        <v/>
      </c>
      <c r="K21" s="109" t="str">
        <f t="shared" ca="1" si="6"/>
        <v/>
      </c>
      <c r="L21" s="110" t="str">
        <f t="shared" ca="1" si="7"/>
        <v/>
      </c>
      <c r="M21" s="94"/>
      <c r="N21" s="37"/>
      <c r="O21" s="74"/>
      <c r="Q21" s="62">
        <f t="shared" si="1"/>
        <v>0</v>
      </c>
      <c r="R21" s="62" t="str">
        <f t="shared" si="2"/>
        <v/>
      </c>
      <c r="S21" s="53" t="str">
        <f t="shared" si="3"/>
        <v/>
      </c>
    </row>
    <row r="22" spans="1:20" ht="27.9" customHeight="1" thickTop="1" thickBot="1" x14ac:dyDescent="0.25">
      <c r="A22" s="24">
        <v>18</v>
      </c>
      <c r="B22" s="30"/>
      <c r="C22" s="9"/>
      <c r="D22" s="10"/>
      <c r="E22" s="126"/>
      <c r="F22" s="116" t="str">
        <f t="shared" si="4"/>
        <v/>
      </c>
      <c r="G22" s="71"/>
      <c r="H22" s="72"/>
      <c r="I22" s="111" t="str">
        <f t="shared" ca="1" si="8"/>
        <v/>
      </c>
      <c r="J22" s="112" t="str">
        <f ca="1">IF(AND(G22&lt;&gt;"",H22&lt;&gt;"",OR(E22="",(IF(YEAR(TODAY())=2026,DATE(2026,E22,1),""))&gt;="2026/6/1"*1)),"✓","")</f>
        <v/>
      </c>
      <c r="K22" s="112" t="str">
        <f ca="1">IF(AND(G22&lt;&gt;"",H22="",OR(E22="",(IF(YEAR(TODAY())=2026,DATE(2026,E22,1),""))&gt;="2026/6/1"*1)),"✓","")</f>
        <v/>
      </c>
      <c r="L22" s="113" t="str">
        <f ca="1">IF(AND(G22="",H22&lt;&gt;"",OR(E22="",(IF(YEAR(TODAY())=2026,DATE(2026,E22,1),""))&gt;="2026/6/1"*1)),"✓","")</f>
        <v/>
      </c>
      <c r="M22" s="95"/>
      <c r="N22" s="49"/>
      <c r="O22" s="75"/>
      <c r="Q22" s="53">
        <f t="shared" si="1"/>
        <v>0</v>
      </c>
      <c r="R22" s="53" t="str">
        <f t="shared" si="2"/>
        <v/>
      </c>
      <c r="S22" s="53" t="str">
        <f>IF(OR(C22="",D22=""),"",COUNTA(E22))</f>
        <v/>
      </c>
    </row>
    <row r="23" spans="1:20" ht="27.9" customHeight="1" thickTop="1" x14ac:dyDescent="0.2">
      <c r="A23" s="178" t="s">
        <v>118</v>
      </c>
      <c r="B23" s="179"/>
      <c r="C23" s="174">
        <f>COUNTA(C$5:C$22,TRUE)-1</f>
        <v>0</v>
      </c>
      <c r="D23" s="122">
        <f>COUNTA(D$5:D$22,TRUE)-1</f>
        <v>0</v>
      </c>
      <c r="E23" s="120">
        <f>COUNT(E5:E22)</f>
        <v>0</v>
      </c>
      <c r="F23" s="152" t="str">
        <f>IF(SUM(支援費件数1),SUM(支援費件数1),"0")</f>
        <v>0</v>
      </c>
      <c r="G23" s="122">
        <f>COUNTA(G$5:G$22,TRUE)-1</f>
        <v>0</v>
      </c>
      <c r="H23" s="122">
        <f>COUNTA(H$5:H$22,TRUE)-1</f>
        <v>0</v>
      </c>
      <c r="I23" s="135">
        <f ca="1">COUNTIF(I$5:I$22, "✓")</f>
        <v>0</v>
      </c>
      <c r="J23" s="136">
        <f ca="1">COUNTIF(J$5:J$22, "✓")</f>
        <v>0</v>
      </c>
      <c r="K23" s="136">
        <f ca="1">COUNTIF(K$5:K$22, "✓")</f>
        <v>0</v>
      </c>
      <c r="L23" s="137">
        <f ca="1">COUNTIF(L$5:L$22, "✓")</f>
        <v>0</v>
      </c>
      <c r="M23" s="138"/>
      <c r="N23" s="164"/>
      <c r="O23" s="165"/>
      <c r="Q23" s="55">
        <f>COUNTIF(Q5:Q22,2)</f>
        <v>0</v>
      </c>
      <c r="R23" s="55">
        <f>COUNTIF(R5:R22,"&gt;=1")</f>
        <v>0</v>
      </c>
      <c r="S23" s="88">
        <f>SUM(S5:S22)</f>
        <v>0</v>
      </c>
      <c r="T23" s="118"/>
    </row>
    <row r="24" spans="1:20" ht="27.9" customHeight="1" x14ac:dyDescent="0.2">
      <c r="A24" s="182" t="s">
        <v>61</v>
      </c>
      <c r="B24" s="183"/>
      <c r="C24" s="159">
        <f>COUNTA(C5:C22)+COUNTA(C25:C42)+COUNTA(C45:C62)+COUNTA(C65:C82)</f>
        <v>0</v>
      </c>
      <c r="D24" s="85">
        <f>COUNTA(D65:D82,TRUE)-1+D63+D43+D23</f>
        <v>0</v>
      </c>
      <c r="E24" s="134">
        <f>COUNTA(E65:E82,TRUE)-1+E63+E43+E23</f>
        <v>0</v>
      </c>
      <c r="F24" s="121">
        <f>IF(SUM(支援費件数4),SUM(支援費件数4),"0")+F23+F43+F63</f>
        <v>0</v>
      </c>
      <c r="G24" s="85">
        <f>COUNTA(初回加算件数1,TRUE)-1+G63+G43+G83</f>
        <v>0</v>
      </c>
      <c r="H24" s="85">
        <f>COUNTA(H65:H82,TRUE)-1+H23+H43</f>
        <v>0</v>
      </c>
      <c r="I24" s="168">
        <f ca="1">COUNTIF(I5:I22, "✓")+I43+I63+I83</f>
        <v>0</v>
      </c>
      <c r="J24" s="169">
        <f t="shared" ref="J24:L24" ca="1" si="9">COUNTIF(J5:J22, "✓")+J43+J63+J83</f>
        <v>0</v>
      </c>
      <c r="K24" s="169">
        <f t="shared" ca="1" si="9"/>
        <v>0</v>
      </c>
      <c r="L24" s="170">
        <f t="shared" ca="1" si="9"/>
        <v>0</v>
      </c>
      <c r="M24" s="162"/>
      <c r="N24" s="163"/>
      <c r="O24" s="166"/>
      <c r="Q24" s="140"/>
      <c r="R24" s="140"/>
      <c r="S24" s="141"/>
      <c r="T24" s="118"/>
    </row>
    <row r="25" spans="1:20" ht="27.9" customHeight="1" x14ac:dyDescent="0.2">
      <c r="A25" s="42">
        <v>19</v>
      </c>
      <c r="B25" s="142"/>
      <c r="C25" s="154"/>
      <c r="D25" s="143"/>
      <c r="E25" s="47"/>
      <c r="F25" s="144" t="str">
        <f t="shared" ref="F25:F42" si="10">IF(C25&lt;&gt;"",4512,"")</f>
        <v/>
      </c>
      <c r="G25" s="145"/>
      <c r="H25" s="146"/>
      <c r="I25" s="147" t="str">
        <f t="shared" ref="I25:I42" ca="1" si="11">IF(AND(C25&lt;&gt;"",(OR(E25="",(IF(YEAR(TODAY())=2026,DATE(2026,E25,1),""))&gt;="2026/6/1"*1)),J25&lt;&gt;"✓",K25&lt;&gt;"✓",L25&lt;&gt;"✓"),"✓","")</f>
        <v/>
      </c>
      <c r="J25" s="148" t="str">
        <f ca="1">IF(AND(G25&lt;&gt;"",H25&lt;&gt;"",OR(E25="",(IF(YEAR(TODAY())=2026,DATE(2026,E25,1),""))&gt;="2026/6/1"*1)),"✓","")</f>
        <v/>
      </c>
      <c r="K25" s="148" t="str">
        <f ca="1">IF(AND(G25&lt;&gt;"",H25="",OR(E25="",(IF(YEAR(TODAY())=2026,DATE(2026,E25,1),""))&gt;="2026/6/1"*1)),"✓","")</f>
        <v/>
      </c>
      <c r="L25" s="149" t="str">
        <f ca="1">IF(AND(G25="",H25&lt;&gt;"",OR(E25="",(IF(YEAR(TODAY())=2026,DATE(2026,E25,1),""))&gt;="2026/6/1"*1)),"✓","")</f>
        <v/>
      </c>
      <c r="M25" s="34"/>
      <c r="N25" s="35"/>
      <c r="O25" s="150"/>
      <c r="Q25" s="62">
        <f t="shared" ref="Q25:Q42" si="12">COUNTA(C25:D25)</f>
        <v>0</v>
      </c>
      <c r="R25" s="62" t="str">
        <f t="shared" ref="R25:R42" si="13">IF(OR(C25="",D25=""),"",COUNTA(E25:E25))</f>
        <v/>
      </c>
      <c r="S25" s="66" t="str">
        <f>IF(OR(C25="",D25=""),"",COUNTA(E25))</f>
        <v/>
      </c>
    </row>
    <row r="26" spans="1:20" ht="27.9" customHeight="1" x14ac:dyDescent="0.2">
      <c r="A26" s="23">
        <v>20</v>
      </c>
      <c r="B26" s="5"/>
      <c r="C26" s="154"/>
      <c r="D26" s="83"/>
      <c r="E26" s="40"/>
      <c r="F26" s="115" t="str">
        <f t="shared" si="10"/>
        <v/>
      </c>
      <c r="G26" s="68"/>
      <c r="H26" s="69"/>
      <c r="I26" s="108" t="str">
        <f ca="1">IF(AND(C26&lt;&gt;"",(OR(E26="",(IF(YEAR(TODAY())=2026,DATE(2026,E26,1),""))&gt;="2026/6/1"*1)),J26&lt;&gt;"✓",K26&lt;&gt;"✓",L26&lt;&gt;"✓"),"✓","")</f>
        <v/>
      </c>
      <c r="J26" s="109" t="str">
        <f t="shared" ref="J26:J42" ca="1" si="14">IF(AND(G26&lt;&gt;"",H26&lt;&gt;"",OR(E26="",(IF(YEAR(TODAY())=2026,DATE(2026,E26,1),""))&gt;="2026/6/1"*1)),"✓","")</f>
        <v/>
      </c>
      <c r="K26" s="109" t="str">
        <f t="shared" ref="K26:K42" ca="1" si="15">IF(AND(G26&lt;&gt;"",H26="",OR(E26="",(IF(YEAR(TODAY())=2026,DATE(2026,E26,1),""))&gt;="2026/6/1"*1)),"✓","")</f>
        <v/>
      </c>
      <c r="L26" s="110" t="str">
        <f t="shared" ref="L26:L42" ca="1" si="16">IF(AND(G26="",H26&lt;&gt;"",OR(E26="",(IF(YEAR(TODAY())=2026,DATE(2026,E26,1),""))&gt;="2026/6/1"*1)),"✓","")</f>
        <v/>
      </c>
      <c r="M26" s="36"/>
      <c r="N26" s="37"/>
      <c r="O26" s="76"/>
      <c r="Q26" s="62">
        <f t="shared" si="12"/>
        <v>0</v>
      </c>
      <c r="R26" s="62" t="str">
        <f t="shared" si="13"/>
        <v/>
      </c>
      <c r="S26" s="66" t="str">
        <f t="shared" ref="S26:S42" si="17">IF(OR(C26="",D26=""),"",COUNTA(E26))</f>
        <v/>
      </c>
    </row>
    <row r="27" spans="1:20" ht="27.9" customHeight="1" x14ac:dyDescent="0.2">
      <c r="A27" s="23">
        <v>21</v>
      </c>
      <c r="B27" s="5"/>
      <c r="C27" s="154"/>
      <c r="D27" s="83"/>
      <c r="E27" s="40"/>
      <c r="F27" s="115" t="str">
        <f t="shared" si="10"/>
        <v/>
      </c>
      <c r="G27" s="68"/>
      <c r="H27" s="69"/>
      <c r="I27" s="108" t="str">
        <f t="shared" ca="1" si="11"/>
        <v/>
      </c>
      <c r="J27" s="109" t="str">
        <f t="shared" ca="1" si="14"/>
        <v/>
      </c>
      <c r="K27" s="109" t="str">
        <f t="shared" ca="1" si="15"/>
        <v/>
      </c>
      <c r="L27" s="110" t="str">
        <f t="shared" ca="1" si="16"/>
        <v/>
      </c>
      <c r="M27" s="36"/>
      <c r="N27" s="37"/>
      <c r="O27" s="76"/>
      <c r="Q27" s="62">
        <f t="shared" si="12"/>
        <v>0</v>
      </c>
      <c r="R27" s="62" t="str">
        <f t="shared" si="13"/>
        <v/>
      </c>
      <c r="S27" s="66" t="str">
        <f t="shared" si="17"/>
        <v/>
      </c>
    </row>
    <row r="28" spans="1:20" ht="27.9" customHeight="1" x14ac:dyDescent="0.2">
      <c r="A28" s="23">
        <v>22</v>
      </c>
      <c r="B28" s="5"/>
      <c r="C28" s="154"/>
      <c r="D28" s="83"/>
      <c r="E28" s="40"/>
      <c r="F28" s="115" t="str">
        <f t="shared" si="10"/>
        <v/>
      </c>
      <c r="G28" s="70"/>
      <c r="H28" s="69"/>
      <c r="I28" s="108" t="str">
        <f t="shared" ca="1" si="11"/>
        <v/>
      </c>
      <c r="J28" s="109" t="str">
        <f t="shared" ca="1" si="14"/>
        <v/>
      </c>
      <c r="K28" s="109" t="str">
        <f t="shared" ca="1" si="15"/>
        <v/>
      </c>
      <c r="L28" s="110" t="str">
        <f t="shared" ca="1" si="16"/>
        <v/>
      </c>
      <c r="M28" s="36"/>
      <c r="N28" s="37"/>
      <c r="O28" s="77"/>
      <c r="Q28" s="62">
        <f t="shared" si="12"/>
        <v>0</v>
      </c>
      <c r="R28" s="62" t="str">
        <f t="shared" si="13"/>
        <v/>
      </c>
      <c r="S28" s="66" t="str">
        <f t="shared" si="17"/>
        <v/>
      </c>
    </row>
    <row r="29" spans="1:20" ht="27.9" customHeight="1" x14ac:dyDescent="0.2">
      <c r="A29" s="23">
        <v>23</v>
      </c>
      <c r="B29" s="124"/>
      <c r="C29" s="155"/>
      <c r="D29" s="125"/>
      <c r="E29" s="40"/>
      <c r="F29" s="115" t="str">
        <f t="shared" si="10"/>
        <v/>
      </c>
      <c r="G29" s="70"/>
      <c r="H29" s="69"/>
      <c r="I29" s="108" t="str">
        <f t="shared" ca="1" si="11"/>
        <v/>
      </c>
      <c r="J29" s="109" t="str">
        <f t="shared" ca="1" si="14"/>
        <v/>
      </c>
      <c r="K29" s="109" t="str">
        <f t="shared" ca="1" si="15"/>
        <v/>
      </c>
      <c r="L29" s="110" t="str">
        <f t="shared" ca="1" si="16"/>
        <v/>
      </c>
      <c r="M29" s="36"/>
      <c r="N29" s="37"/>
      <c r="O29" s="77"/>
      <c r="Q29" s="62">
        <f t="shared" si="12"/>
        <v>0</v>
      </c>
      <c r="R29" s="62" t="str">
        <f t="shared" si="13"/>
        <v/>
      </c>
      <c r="S29" s="66" t="str">
        <f t="shared" si="17"/>
        <v/>
      </c>
    </row>
    <row r="30" spans="1:20" ht="27.9" customHeight="1" x14ac:dyDescent="0.2">
      <c r="A30" s="23">
        <v>24</v>
      </c>
      <c r="B30" s="5"/>
      <c r="C30" s="154"/>
      <c r="D30" s="83"/>
      <c r="E30" s="40"/>
      <c r="F30" s="115" t="str">
        <f t="shared" si="10"/>
        <v/>
      </c>
      <c r="G30" s="68"/>
      <c r="H30" s="69"/>
      <c r="I30" s="108" t="str">
        <f t="shared" ca="1" si="11"/>
        <v/>
      </c>
      <c r="J30" s="109" t="str">
        <f t="shared" ca="1" si="14"/>
        <v/>
      </c>
      <c r="K30" s="109" t="str">
        <f t="shared" ca="1" si="15"/>
        <v/>
      </c>
      <c r="L30" s="110" t="str">
        <f t="shared" ca="1" si="16"/>
        <v/>
      </c>
      <c r="M30" s="36"/>
      <c r="N30" s="37"/>
      <c r="O30" s="77"/>
      <c r="Q30" s="62">
        <f t="shared" si="12"/>
        <v>0</v>
      </c>
      <c r="R30" s="62" t="str">
        <f t="shared" si="13"/>
        <v/>
      </c>
      <c r="S30" s="66" t="str">
        <f t="shared" si="17"/>
        <v/>
      </c>
    </row>
    <row r="31" spans="1:20" ht="27.9" customHeight="1" x14ac:dyDescent="0.2">
      <c r="A31" s="23">
        <v>25</v>
      </c>
      <c r="B31" s="5"/>
      <c r="C31" s="154"/>
      <c r="D31" s="83"/>
      <c r="E31" s="40"/>
      <c r="F31" s="115" t="str">
        <f t="shared" si="10"/>
        <v/>
      </c>
      <c r="G31" s="68"/>
      <c r="H31" s="69"/>
      <c r="I31" s="108" t="str">
        <f t="shared" ca="1" si="11"/>
        <v/>
      </c>
      <c r="J31" s="109" t="str">
        <f t="shared" ca="1" si="14"/>
        <v/>
      </c>
      <c r="K31" s="109" t="str">
        <f t="shared" ca="1" si="15"/>
        <v/>
      </c>
      <c r="L31" s="110" t="str">
        <f t="shared" ca="1" si="16"/>
        <v/>
      </c>
      <c r="M31" s="36"/>
      <c r="N31" s="37"/>
      <c r="O31" s="77"/>
      <c r="Q31" s="62">
        <f t="shared" si="12"/>
        <v>0</v>
      </c>
      <c r="R31" s="62" t="str">
        <f t="shared" si="13"/>
        <v/>
      </c>
      <c r="S31" s="66" t="str">
        <f t="shared" si="17"/>
        <v/>
      </c>
    </row>
    <row r="32" spans="1:20" ht="27.9" customHeight="1" x14ac:dyDescent="0.2">
      <c r="A32" s="23">
        <v>26</v>
      </c>
      <c r="B32" s="5"/>
      <c r="C32" s="154"/>
      <c r="D32" s="83"/>
      <c r="E32" s="40"/>
      <c r="F32" s="115" t="str">
        <f t="shared" si="10"/>
        <v/>
      </c>
      <c r="G32" s="68"/>
      <c r="H32" s="69"/>
      <c r="I32" s="108" t="str">
        <f t="shared" ca="1" si="11"/>
        <v/>
      </c>
      <c r="J32" s="109" t="str">
        <f t="shared" ca="1" si="14"/>
        <v/>
      </c>
      <c r="K32" s="109" t="str">
        <f t="shared" ca="1" si="15"/>
        <v/>
      </c>
      <c r="L32" s="110" t="str">
        <f t="shared" ca="1" si="16"/>
        <v/>
      </c>
      <c r="M32" s="36"/>
      <c r="N32" s="37"/>
      <c r="O32" s="77"/>
      <c r="Q32" s="62">
        <f t="shared" si="12"/>
        <v>0</v>
      </c>
      <c r="R32" s="62" t="str">
        <f t="shared" si="13"/>
        <v/>
      </c>
      <c r="S32" s="66" t="str">
        <f t="shared" si="17"/>
        <v/>
      </c>
    </row>
    <row r="33" spans="1:20" ht="27.9" customHeight="1" x14ac:dyDescent="0.2">
      <c r="A33" s="23">
        <v>27</v>
      </c>
      <c r="B33" s="5"/>
      <c r="C33" s="156"/>
      <c r="D33" s="84"/>
      <c r="E33" s="40"/>
      <c r="F33" s="115" t="str">
        <f t="shared" si="10"/>
        <v/>
      </c>
      <c r="G33" s="70"/>
      <c r="H33" s="69"/>
      <c r="I33" s="108" t="str">
        <f t="shared" ca="1" si="11"/>
        <v/>
      </c>
      <c r="J33" s="109" t="str">
        <f t="shared" ca="1" si="14"/>
        <v/>
      </c>
      <c r="K33" s="109" t="str">
        <f t="shared" ca="1" si="15"/>
        <v/>
      </c>
      <c r="L33" s="110" t="str">
        <f t="shared" ca="1" si="16"/>
        <v/>
      </c>
      <c r="M33" s="36"/>
      <c r="N33" s="37"/>
      <c r="O33" s="77"/>
      <c r="Q33" s="62">
        <f t="shared" si="12"/>
        <v>0</v>
      </c>
      <c r="R33" s="62" t="str">
        <f t="shared" si="13"/>
        <v/>
      </c>
      <c r="S33" s="66" t="str">
        <f t="shared" si="17"/>
        <v/>
      </c>
    </row>
    <row r="34" spans="1:20" ht="27.9" customHeight="1" x14ac:dyDescent="0.2">
      <c r="A34" s="23">
        <v>28</v>
      </c>
      <c r="B34" s="5"/>
      <c r="C34" s="156"/>
      <c r="D34" s="84"/>
      <c r="E34" s="40"/>
      <c r="F34" s="115" t="str">
        <f t="shared" si="10"/>
        <v/>
      </c>
      <c r="G34" s="70"/>
      <c r="H34" s="69"/>
      <c r="I34" s="108" t="str">
        <f t="shared" ca="1" si="11"/>
        <v/>
      </c>
      <c r="J34" s="109" t="str">
        <f t="shared" ca="1" si="14"/>
        <v/>
      </c>
      <c r="K34" s="109" t="str">
        <f t="shared" ca="1" si="15"/>
        <v/>
      </c>
      <c r="L34" s="110" t="str">
        <f t="shared" ca="1" si="16"/>
        <v/>
      </c>
      <c r="M34" s="36"/>
      <c r="N34" s="37"/>
      <c r="O34" s="77"/>
      <c r="Q34" s="62">
        <f t="shared" si="12"/>
        <v>0</v>
      </c>
      <c r="R34" s="62" t="str">
        <f t="shared" si="13"/>
        <v/>
      </c>
      <c r="S34" s="66" t="str">
        <f t="shared" si="17"/>
        <v/>
      </c>
    </row>
    <row r="35" spans="1:20" ht="27.9" customHeight="1" x14ac:dyDescent="0.2">
      <c r="A35" s="23">
        <v>29</v>
      </c>
      <c r="B35" s="5"/>
      <c r="C35" s="156"/>
      <c r="D35" s="84"/>
      <c r="E35" s="40"/>
      <c r="F35" s="115" t="str">
        <f t="shared" si="10"/>
        <v/>
      </c>
      <c r="G35" s="68"/>
      <c r="H35" s="69"/>
      <c r="I35" s="108" t="str">
        <f t="shared" ca="1" si="11"/>
        <v/>
      </c>
      <c r="J35" s="109" t="str">
        <f t="shared" ca="1" si="14"/>
        <v/>
      </c>
      <c r="K35" s="109" t="str">
        <f t="shared" ca="1" si="15"/>
        <v/>
      </c>
      <c r="L35" s="110" t="str">
        <f t="shared" ca="1" si="16"/>
        <v/>
      </c>
      <c r="M35" s="36"/>
      <c r="N35" s="37"/>
      <c r="O35" s="77"/>
      <c r="Q35" s="62">
        <f t="shared" si="12"/>
        <v>0</v>
      </c>
      <c r="R35" s="62" t="str">
        <f t="shared" si="13"/>
        <v/>
      </c>
      <c r="S35" s="66" t="str">
        <f t="shared" si="17"/>
        <v/>
      </c>
    </row>
    <row r="36" spans="1:20" ht="27.9" customHeight="1" x14ac:dyDescent="0.2">
      <c r="A36" s="23">
        <v>30</v>
      </c>
      <c r="B36" s="5"/>
      <c r="C36" s="156"/>
      <c r="D36" s="84"/>
      <c r="E36" s="40"/>
      <c r="F36" s="115" t="str">
        <f t="shared" si="10"/>
        <v/>
      </c>
      <c r="G36" s="68"/>
      <c r="H36" s="69"/>
      <c r="I36" s="108" t="str">
        <f t="shared" ca="1" si="11"/>
        <v/>
      </c>
      <c r="J36" s="109" t="str">
        <f t="shared" ca="1" si="14"/>
        <v/>
      </c>
      <c r="K36" s="109" t="str">
        <f t="shared" ca="1" si="15"/>
        <v/>
      </c>
      <c r="L36" s="110" t="str">
        <f t="shared" ca="1" si="16"/>
        <v/>
      </c>
      <c r="M36" s="36"/>
      <c r="N36" s="37"/>
      <c r="O36" s="77"/>
      <c r="Q36" s="62">
        <f t="shared" si="12"/>
        <v>0</v>
      </c>
      <c r="R36" s="62" t="str">
        <f t="shared" si="13"/>
        <v/>
      </c>
      <c r="S36" s="66" t="str">
        <f t="shared" si="17"/>
        <v/>
      </c>
    </row>
    <row r="37" spans="1:20" ht="27.9" customHeight="1" x14ac:dyDescent="0.2">
      <c r="A37" s="23">
        <v>31</v>
      </c>
      <c r="B37" s="5"/>
      <c r="C37" s="156"/>
      <c r="D37" s="8"/>
      <c r="E37" s="40"/>
      <c r="F37" s="115" t="str">
        <f t="shared" si="10"/>
        <v/>
      </c>
      <c r="G37" s="68"/>
      <c r="H37" s="69"/>
      <c r="I37" s="108" t="str">
        <f t="shared" ca="1" si="11"/>
        <v/>
      </c>
      <c r="J37" s="109" t="str">
        <f t="shared" ca="1" si="14"/>
        <v/>
      </c>
      <c r="K37" s="109" t="str">
        <f t="shared" ca="1" si="15"/>
        <v/>
      </c>
      <c r="L37" s="110" t="str">
        <f t="shared" ca="1" si="16"/>
        <v/>
      </c>
      <c r="M37" s="36"/>
      <c r="N37" s="37"/>
      <c r="O37" s="77"/>
      <c r="Q37" s="62">
        <f t="shared" si="12"/>
        <v>0</v>
      </c>
      <c r="R37" s="62" t="str">
        <f t="shared" si="13"/>
        <v/>
      </c>
      <c r="S37" s="66" t="str">
        <f t="shared" si="17"/>
        <v/>
      </c>
    </row>
    <row r="38" spans="1:20" ht="27.9" customHeight="1" x14ac:dyDescent="0.2">
      <c r="A38" s="23">
        <v>32</v>
      </c>
      <c r="B38" s="5"/>
      <c r="C38" s="154"/>
      <c r="D38" s="6"/>
      <c r="E38" s="40"/>
      <c r="F38" s="115" t="str">
        <f t="shared" si="10"/>
        <v/>
      </c>
      <c r="G38" s="68"/>
      <c r="H38" s="69"/>
      <c r="I38" s="108" t="str">
        <f t="shared" ca="1" si="11"/>
        <v/>
      </c>
      <c r="J38" s="109" t="str">
        <f t="shared" ca="1" si="14"/>
        <v/>
      </c>
      <c r="K38" s="109" t="str">
        <f t="shared" ca="1" si="15"/>
        <v/>
      </c>
      <c r="L38" s="110" t="str">
        <f t="shared" ca="1" si="16"/>
        <v/>
      </c>
      <c r="M38" s="36"/>
      <c r="N38" s="37"/>
      <c r="O38" s="76"/>
      <c r="Q38" s="62">
        <f t="shared" si="12"/>
        <v>0</v>
      </c>
      <c r="R38" s="62" t="str">
        <f t="shared" si="13"/>
        <v/>
      </c>
      <c r="S38" s="66" t="str">
        <f t="shared" si="17"/>
        <v/>
      </c>
    </row>
    <row r="39" spans="1:20" ht="27.9" customHeight="1" x14ac:dyDescent="0.2">
      <c r="A39" s="23">
        <v>33</v>
      </c>
      <c r="B39" s="5"/>
      <c r="C39" s="154"/>
      <c r="D39" s="6"/>
      <c r="E39" s="40"/>
      <c r="F39" s="115" t="str">
        <f t="shared" si="10"/>
        <v/>
      </c>
      <c r="G39" s="68"/>
      <c r="H39" s="69"/>
      <c r="I39" s="108" t="str">
        <f t="shared" ca="1" si="11"/>
        <v/>
      </c>
      <c r="J39" s="109" t="str">
        <f t="shared" ca="1" si="14"/>
        <v/>
      </c>
      <c r="K39" s="109" t="str">
        <f t="shared" ca="1" si="15"/>
        <v/>
      </c>
      <c r="L39" s="110" t="str">
        <f t="shared" ca="1" si="16"/>
        <v/>
      </c>
      <c r="M39" s="36"/>
      <c r="N39" s="37"/>
      <c r="O39" s="76"/>
      <c r="Q39" s="62">
        <f t="shared" si="12"/>
        <v>0</v>
      </c>
      <c r="R39" s="62" t="str">
        <f t="shared" si="13"/>
        <v/>
      </c>
      <c r="S39" s="66" t="str">
        <f t="shared" si="17"/>
        <v/>
      </c>
    </row>
    <row r="40" spans="1:20" ht="27.9" customHeight="1" x14ac:dyDescent="0.2">
      <c r="A40" s="23">
        <v>34</v>
      </c>
      <c r="B40" s="5"/>
      <c r="C40" s="154"/>
      <c r="D40" s="6"/>
      <c r="E40" s="40"/>
      <c r="F40" s="115" t="str">
        <f t="shared" si="10"/>
        <v/>
      </c>
      <c r="G40" s="68"/>
      <c r="H40" s="69"/>
      <c r="I40" s="108" t="str">
        <f t="shared" ca="1" si="11"/>
        <v/>
      </c>
      <c r="J40" s="109" t="str">
        <f t="shared" ca="1" si="14"/>
        <v/>
      </c>
      <c r="K40" s="109" t="str">
        <f t="shared" ca="1" si="15"/>
        <v/>
      </c>
      <c r="L40" s="110" t="str">
        <f t="shared" ca="1" si="16"/>
        <v/>
      </c>
      <c r="M40" s="36"/>
      <c r="N40" s="37"/>
      <c r="O40" s="76"/>
      <c r="Q40" s="62">
        <f t="shared" si="12"/>
        <v>0</v>
      </c>
      <c r="R40" s="62" t="str">
        <f t="shared" si="13"/>
        <v/>
      </c>
      <c r="S40" s="66" t="str">
        <f t="shared" si="17"/>
        <v/>
      </c>
    </row>
    <row r="41" spans="1:20" ht="27.9" customHeight="1" x14ac:dyDescent="0.2">
      <c r="A41" s="23">
        <v>35</v>
      </c>
      <c r="B41" s="5"/>
      <c r="C41" s="156"/>
      <c r="D41" s="8"/>
      <c r="E41" s="40"/>
      <c r="F41" s="115" t="str">
        <f t="shared" si="10"/>
        <v/>
      </c>
      <c r="G41" s="70"/>
      <c r="H41" s="69"/>
      <c r="I41" s="108" t="str">
        <f t="shared" ca="1" si="11"/>
        <v/>
      </c>
      <c r="J41" s="109" t="str">
        <f t="shared" ca="1" si="14"/>
        <v/>
      </c>
      <c r="K41" s="109" t="str">
        <f t="shared" ca="1" si="15"/>
        <v/>
      </c>
      <c r="L41" s="110" t="str">
        <f t="shared" ca="1" si="16"/>
        <v/>
      </c>
      <c r="M41" s="36"/>
      <c r="N41" s="37"/>
      <c r="O41" s="77"/>
      <c r="Q41" s="62">
        <f t="shared" si="12"/>
        <v>0</v>
      </c>
      <c r="R41" s="62" t="str">
        <f t="shared" si="13"/>
        <v/>
      </c>
      <c r="S41" s="66" t="str">
        <f t="shared" si="17"/>
        <v/>
      </c>
    </row>
    <row r="42" spans="1:20" ht="27.9" customHeight="1" thickBot="1" x14ac:dyDescent="0.25">
      <c r="A42" s="25">
        <v>36</v>
      </c>
      <c r="B42" s="30"/>
      <c r="C42" s="157"/>
      <c r="D42" s="10"/>
      <c r="E42" s="44"/>
      <c r="F42" s="116" t="str">
        <f t="shared" si="10"/>
        <v/>
      </c>
      <c r="G42" s="71"/>
      <c r="H42" s="72"/>
      <c r="I42" s="111" t="str">
        <f t="shared" ca="1" si="11"/>
        <v/>
      </c>
      <c r="J42" s="112" t="str">
        <f t="shared" ca="1" si="14"/>
        <v/>
      </c>
      <c r="K42" s="112" t="str">
        <f t="shared" ca="1" si="15"/>
        <v/>
      </c>
      <c r="L42" s="113" t="str">
        <f t="shared" ca="1" si="16"/>
        <v/>
      </c>
      <c r="M42" s="48"/>
      <c r="N42" s="49"/>
      <c r="O42" s="78"/>
      <c r="Q42" s="53">
        <f t="shared" si="12"/>
        <v>0</v>
      </c>
      <c r="R42" s="53" t="str">
        <f t="shared" si="13"/>
        <v/>
      </c>
      <c r="S42" s="66" t="str">
        <f t="shared" si="17"/>
        <v/>
      </c>
      <c r="T42" s="118"/>
    </row>
    <row r="43" spans="1:20" ht="27.9" customHeight="1" thickTop="1" x14ac:dyDescent="0.2">
      <c r="A43" s="178" t="s">
        <v>118</v>
      </c>
      <c r="B43" s="179"/>
      <c r="C43" s="174">
        <f>COUNTA(C25:C42,TRUE)-1</f>
        <v>0</v>
      </c>
      <c r="D43" s="122">
        <f>COUNTA(D25:D42,TRUE)-1</f>
        <v>0</v>
      </c>
      <c r="E43" s="120">
        <f>COUNT(E25:E42)</f>
        <v>0</v>
      </c>
      <c r="F43" s="152" t="str">
        <f>IF(SUM(支援費件数2),SUM(支援費件数2),"0")</f>
        <v>0</v>
      </c>
      <c r="G43" s="122">
        <f>COUNTA(G25:G42,TRUE)-1</f>
        <v>0</v>
      </c>
      <c r="H43" s="122">
        <f t="shared" ref="H43" si="18">COUNTA(H25:H42,TRUE)-1</f>
        <v>0</v>
      </c>
      <c r="I43" s="135">
        <f ca="1">COUNTIF(I25:I42, "✓")</f>
        <v>0</v>
      </c>
      <c r="J43" s="136">
        <f t="shared" ref="J43:L43" ca="1" si="19">COUNTIF(J25:J42, "✓")</f>
        <v>0</v>
      </c>
      <c r="K43" s="136">
        <f t="shared" ca="1" si="19"/>
        <v>0</v>
      </c>
      <c r="L43" s="137">
        <f t="shared" ca="1" si="19"/>
        <v>0</v>
      </c>
      <c r="M43" s="138"/>
      <c r="N43" s="139"/>
      <c r="O43" s="153"/>
      <c r="Q43" s="55">
        <f>COUNTIF(Q25:Q42,2)</f>
        <v>0</v>
      </c>
      <c r="R43" s="54">
        <f>COUNTIF(R25:R42,"&gt;=1")</f>
        <v>0</v>
      </c>
      <c r="S43" s="55">
        <f>SUM(S25:S42)</f>
        <v>0</v>
      </c>
    </row>
    <row r="44" spans="1:20" ht="27.9" customHeight="1" x14ac:dyDescent="0.2">
      <c r="A44" s="182" t="s">
        <v>61</v>
      </c>
      <c r="B44" s="183"/>
      <c r="C44" s="159">
        <f>COUNTA(C25:C42)+COUNTA(C45:C62)+COUNTA(C65:C82)+COUNTA(C5:C22)</f>
        <v>0</v>
      </c>
      <c r="D44" s="85">
        <f>COUNTA(D25:D42,TRUE)-1+D83+D63+D23</f>
        <v>0</v>
      </c>
      <c r="E44" s="134">
        <f>COUNTA(E25:E42,TRUE)-1+E83+E63+E23</f>
        <v>0</v>
      </c>
      <c r="F44" s="121">
        <f>IF(SUM(支援費件数4),SUM(支援費件数4),"0")+F43+F63+F85+F23</f>
        <v>0</v>
      </c>
      <c r="G44" s="85">
        <f>COUNTA(初回加算件数2,TRUE)-1+G83+G63+G23</f>
        <v>0</v>
      </c>
      <c r="H44" s="85">
        <f>COUNTA(H86:H103,TRUE)-1+H43+H63+H23</f>
        <v>0</v>
      </c>
      <c r="I44" s="160">
        <f ca="1">COUNTIF(I25:I42, "✓")+I63+I83+I23</f>
        <v>0</v>
      </c>
      <c r="J44" s="114">
        <f t="shared" ref="J44:L44" ca="1" si="20">COUNTIF(J25:J42, "✓")+J63+J83+J23</f>
        <v>0</v>
      </c>
      <c r="K44" s="114">
        <f t="shared" ca="1" si="20"/>
        <v>0</v>
      </c>
      <c r="L44" s="161">
        <f t="shared" ca="1" si="20"/>
        <v>0</v>
      </c>
      <c r="M44" s="162"/>
      <c r="N44" s="163"/>
      <c r="O44" s="166"/>
      <c r="Q44" s="140"/>
      <c r="R44" s="140"/>
      <c r="S44" s="141"/>
      <c r="T44" s="118"/>
    </row>
    <row r="45" spans="1:20" ht="27.9" customHeight="1" x14ac:dyDescent="0.2">
      <c r="A45" s="42">
        <v>37</v>
      </c>
      <c r="B45" s="142"/>
      <c r="C45" s="158"/>
      <c r="D45" s="151"/>
      <c r="E45" s="40"/>
      <c r="F45" s="144" t="str">
        <f t="shared" ref="F45:F62" si="21">IF(C45&lt;&gt;"",4512,"")</f>
        <v/>
      </c>
      <c r="G45" s="145"/>
      <c r="H45" s="146"/>
      <c r="I45" s="147" t="str">
        <f t="shared" ref="I45:I62" ca="1" si="22">IF(AND(C45&lt;&gt;"",(OR(E45="",(IF(YEAR(TODAY())=2026,DATE(2026,E45,1),""))&gt;="2026/6/1"*1)),J45&lt;&gt;"✓",K45&lt;&gt;"✓",L45&lt;&gt;"✓"),"✓","")</f>
        <v/>
      </c>
      <c r="J45" s="148" t="str">
        <f t="shared" ref="J45" ca="1" si="23">IF(AND(G45&lt;&gt;"",H45&lt;&gt;"",OR(E45="",(IF(YEAR(TODAY())=2026,DATE(2026,E45,1),""))&gt;="2026/6/1"*1)),"✓","")</f>
        <v/>
      </c>
      <c r="K45" s="148" t="str">
        <f t="shared" ref="K45" ca="1" si="24">IF(AND(G45&lt;&gt;"",H45="",OR(E45="",(IF(YEAR(TODAY())=2026,DATE(2026,E45,1),""))&gt;="2026/6/1"*1)),"✓","")</f>
        <v/>
      </c>
      <c r="L45" s="149" t="str">
        <f t="shared" ref="L45" ca="1" si="25">IF(AND(G45="",H45&lt;&gt;"",OR(E45="",(IF(YEAR(TODAY())=2026,DATE(2026,E45,1),""))&gt;="2026/6/1"*1)),"✓","")</f>
        <v/>
      </c>
      <c r="M45" s="34"/>
      <c r="N45" s="35"/>
      <c r="O45" s="150"/>
      <c r="Q45" s="62">
        <f t="shared" ref="Q45:Q62" si="26">COUNTA(C45:D45)</f>
        <v>0</v>
      </c>
      <c r="R45" s="62" t="str">
        <f t="shared" ref="R45:R62" si="27">IF(OR(C45="",D45=""),"",COUNTA(E45:E45))</f>
        <v/>
      </c>
      <c r="S45" s="66" t="str">
        <f>IF(OR(C45="",D45=""),"",COUNTA(E45))</f>
        <v/>
      </c>
    </row>
    <row r="46" spans="1:20" ht="27.9" customHeight="1" x14ac:dyDescent="0.2">
      <c r="A46" s="23">
        <v>38</v>
      </c>
      <c r="B46" s="5"/>
      <c r="C46" s="154"/>
      <c r="D46" s="83"/>
      <c r="E46" s="40"/>
      <c r="F46" s="115" t="str">
        <f t="shared" si="21"/>
        <v/>
      </c>
      <c r="G46" s="68"/>
      <c r="H46" s="69"/>
      <c r="I46" s="108" t="str">
        <f t="shared" ca="1" si="22"/>
        <v/>
      </c>
      <c r="J46" s="109" t="str">
        <f t="shared" ref="J46:J62" ca="1" si="28">IF(AND(G46&lt;&gt;"",H46&lt;&gt;"",OR(E46="",(IF(YEAR(TODAY())=2026,DATE(2026,E46,1),""))&gt;="2026/6/1"*1)),"✓","")</f>
        <v/>
      </c>
      <c r="K46" s="109" t="str">
        <f t="shared" ref="K46:K62" ca="1" si="29">IF(AND(G46&lt;&gt;"",H46="",OR(E46="",(IF(YEAR(TODAY())=2026,DATE(2026,E46,1),""))&gt;="2026/6/1"*1)),"✓","")</f>
        <v/>
      </c>
      <c r="L46" s="110" t="str">
        <f t="shared" ref="L46:L62" ca="1" si="30">IF(AND(G46="",H46&lt;&gt;"",OR(E46="",(IF(YEAR(TODAY())=2026,DATE(2026,E46,1),""))&gt;="2026/6/1"*1)),"✓","")</f>
        <v/>
      </c>
      <c r="M46" s="36"/>
      <c r="N46" s="37"/>
      <c r="O46" s="76"/>
      <c r="Q46" s="62">
        <f t="shared" si="26"/>
        <v>0</v>
      </c>
      <c r="R46" s="62" t="str">
        <f t="shared" si="27"/>
        <v/>
      </c>
      <c r="S46" s="66" t="str">
        <f t="shared" ref="S46:S62" si="31">IF(OR(C46="",D46=""),"",COUNTA(E46))</f>
        <v/>
      </c>
    </row>
    <row r="47" spans="1:20" ht="27.9" customHeight="1" x14ac:dyDescent="0.2">
      <c r="A47" s="23">
        <v>39</v>
      </c>
      <c r="B47" s="5"/>
      <c r="C47" s="154"/>
      <c r="D47" s="83"/>
      <c r="E47" s="40"/>
      <c r="F47" s="115" t="str">
        <f t="shared" si="21"/>
        <v/>
      </c>
      <c r="G47" s="68"/>
      <c r="H47" s="69"/>
      <c r="I47" s="108" t="str">
        <f t="shared" ca="1" si="22"/>
        <v/>
      </c>
      <c r="J47" s="109" t="str">
        <f t="shared" ca="1" si="28"/>
        <v/>
      </c>
      <c r="K47" s="109" t="str">
        <f t="shared" ca="1" si="29"/>
        <v/>
      </c>
      <c r="L47" s="110" t="str">
        <f t="shared" ca="1" si="30"/>
        <v/>
      </c>
      <c r="M47" s="36"/>
      <c r="N47" s="37"/>
      <c r="O47" s="76"/>
      <c r="Q47" s="62">
        <f t="shared" si="26"/>
        <v>0</v>
      </c>
      <c r="R47" s="62" t="str">
        <f t="shared" si="27"/>
        <v/>
      </c>
      <c r="S47" s="66" t="str">
        <f t="shared" si="31"/>
        <v/>
      </c>
    </row>
    <row r="48" spans="1:20" ht="27.9" customHeight="1" x14ac:dyDescent="0.2">
      <c r="A48" s="23">
        <v>40</v>
      </c>
      <c r="B48" s="5"/>
      <c r="C48" s="154"/>
      <c r="D48" s="83"/>
      <c r="E48" s="40"/>
      <c r="F48" s="115" t="str">
        <f t="shared" si="21"/>
        <v/>
      </c>
      <c r="G48" s="70"/>
      <c r="H48" s="69"/>
      <c r="I48" s="108" t="str">
        <f t="shared" ca="1" si="22"/>
        <v/>
      </c>
      <c r="J48" s="109" t="str">
        <f t="shared" ca="1" si="28"/>
        <v/>
      </c>
      <c r="K48" s="109" t="str">
        <f t="shared" ca="1" si="29"/>
        <v/>
      </c>
      <c r="L48" s="110" t="str">
        <f t="shared" ca="1" si="30"/>
        <v/>
      </c>
      <c r="M48" s="36"/>
      <c r="N48" s="37"/>
      <c r="O48" s="77"/>
      <c r="Q48" s="62">
        <f t="shared" si="26"/>
        <v>0</v>
      </c>
      <c r="R48" s="62" t="str">
        <f t="shared" si="27"/>
        <v/>
      </c>
      <c r="S48" s="66" t="str">
        <f t="shared" si="31"/>
        <v/>
      </c>
    </row>
    <row r="49" spans="1:20" ht="27.9" customHeight="1" x14ac:dyDescent="0.2">
      <c r="A49" s="23">
        <v>41</v>
      </c>
      <c r="B49" s="124"/>
      <c r="C49" s="155"/>
      <c r="D49" s="127"/>
      <c r="E49" s="40"/>
      <c r="F49" s="115" t="str">
        <f t="shared" si="21"/>
        <v/>
      </c>
      <c r="G49" s="70"/>
      <c r="H49" s="69"/>
      <c r="I49" s="108" t="str">
        <f t="shared" ca="1" si="22"/>
        <v/>
      </c>
      <c r="J49" s="109" t="str">
        <f t="shared" ca="1" si="28"/>
        <v/>
      </c>
      <c r="K49" s="109" t="str">
        <f t="shared" ca="1" si="29"/>
        <v/>
      </c>
      <c r="L49" s="110" t="str">
        <f t="shared" ca="1" si="30"/>
        <v/>
      </c>
      <c r="M49" s="36"/>
      <c r="N49" s="37"/>
      <c r="O49" s="77"/>
      <c r="Q49" s="62">
        <f t="shared" si="26"/>
        <v>0</v>
      </c>
      <c r="R49" s="62" t="str">
        <f t="shared" si="27"/>
        <v/>
      </c>
      <c r="S49" s="66" t="str">
        <f t="shared" si="31"/>
        <v/>
      </c>
    </row>
    <row r="50" spans="1:20" ht="27.9" customHeight="1" x14ac:dyDescent="0.2">
      <c r="A50" s="23">
        <v>42</v>
      </c>
      <c r="B50" s="5"/>
      <c r="C50" s="154"/>
      <c r="D50" s="83"/>
      <c r="E50" s="40"/>
      <c r="F50" s="115" t="str">
        <f t="shared" si="21"/>
        <v/>
      </c>
      <c r="G50" s="68"/>
      <c r="H50" s="69"/>
      <c r="I50" s="108" t="str">
        <f t="shared" ca="1" si="22"/>
        <v/>
      </c>
      <c r="J50" s="109" t="str">
        <f t="shared" ca="1" si="28"/>
        <v/>
      </c>
      <c r="K50" s="109" t="str">
        <f t="shared" ca="1" si="29"/>
        <v/>
      </c>
      <c r="L50" s="110" t="str">
        <f t="shared" ca="1" si="30"/>
        <v/>
      </c>
      <c r="M50" s="36"/>
      <c r="N50" s="37"/>
      <c r="O50" s="77"/>
      <c r="Q50" s="62">
        <f t="shared" si="26"/>
        <v>0</v>
      </c>
      <c r="R50" s="62" t="str">
        <f t="shared" si="27"/>
        <v/>
      </c>
      <c r="S50" s="66" t="str">
        <f t="shared" si="31"/>
        <v/>
      </c>
    </row>
    <row r="51" spans="1:20" ht="27.9" customHeight="1" x14ac:dyDescent="0.2">
      <c r="A51" s="23">
        <v>43</v>
      </c>
      <c r="B51" s="5"/>
      <c r="C51" s="154"/>
      <c r="D51" s="83"/>
      <c r="E51" s="40"/>
      <c r="F51" s="115" t="str">
        <f t="shared" si="21"/>
        <v/>
      </c>
      <c r="G51" s="68"/>
      <c r="H51" s="69"/>
      <c r="I51" s="108" t="str">
        <f t="shared" ca="1" si="22"/>
        <v/>
      </c>
      <c r="J51" s="109" t="str">
        <f t="shared" ca="1" si="28"/>
        <v/>
      </c>
      <c r="K51" s="109" t="str">
        <f t="shared" ca="1" si="29"/>
        <v/>
      </c>
      <c r="L51" s="110" t="str">
        <f t="shared" ca="1" si="30"/>
        <v/>
      </c>
      <c r="M51" s="36"/>
      <c r="N51" s="37"/>
      <c r="O51" s="77"/>
      <c r="Q51" s="62">
        <f t="shared" si="26"/>
        <v>0</v>
      </c>
      <c r="R51" s="62" t="str">
        <f t="shared" si="27"/>
        <v/>
      </c>
      <c r="S51" s="66" t="str">
        <f t="shared" si="31"/>
        <v/>
      </c>
    </row>
    <row r="52" spans="1:20" ht="27.9" customHeight="1" x14ac:dyDescent="0.2">
      <c r="A52" s="23">
        <v>44</v>
      </c>
      <c r="B52" s="5"/>
      <c r="C52" s="154"/>
      <c r="D52" s="83"/>
      <c r="E52" s="40"/>
      <c r="F52" s="115" t="str">
        <f t="shared" si="21"/>
        <v/>
      </c>
      <c r="G52" s="68"/>
      <c r="H52" s="69"/>
      <c r="I52" s="108" t="str">
        <f t="shared" ca="1" si="22"/>
        <v/>
      </c>
      <c r="J52" s="109" t="str">
        <f t="shared" ca="1" si="28"/>
        <v/>
      </c>
      <c r="K52" s="109" t="str">
        <f t="shared" ca="1" si="29"/>
        <v/>
      </c>
      <c r="L52" s="110" t="str">
        <f t="shared" ca="1" si="30"/>
        <v/>
      </c>
      <c r="M52" s="36"/>
      <c r="N52" s="37"/>
      <c r="O52" s="77"/>
      <c r="Q52" s="62">
        <f t="shared" si="26"/>
        <v>0</v>
      </c>
      <c r="R52" s="62" t="str">
        <f t="shared" si="27"/>
        <v/>
      </c>
      <c r="S52" s="66" t="str">
        <f t="shared" si="31"/>
        <v/>
      </c>
    </row>
    <row r="53" spans="1:20" ht="27.9" customHeight="1" x14ac:dyDescent="0.2">
      <c r="A53" s="23">
        <v>45</v>
      </c>
      <c r="B53" s="5"/>
      <c r="C53" s="156"/>
      <c r="D53" s="8"/>
      <c r="E53" s="40"/>
      <c r="F53" s="115" t="str">
        <f t="shared" si="21"/>
        <v/>
      </c>
      <c r="G53" s="70"/>
      <c r="H53" s="69"/>
      <c r="I53" s="108" t="str">
        <f t="shared" ca="1" si="22"/>
        <v/>
      </c>
      <c r="J53" s="109" t="str">
        <f t="shared" ca="1" si="28"/>
        <v/>
      </c>
      <c r="K53" s="109" t="str">
        <f t="shared" ca="1" si="29"/>
        <v/>
      </c>
      <c r="L53" s="110" t="str">
        <f t="shared" ca="1" si="30"/>
        <v/>
      </c>
      <c r="M53" s="36"/>
      <c r="N53" s="37"/>
      <c r="O53" s="77"/>
      <c r="Q53" s="62">
        <f t="shared" si="26"/>
        <v>0</v>
      </c>
      <c r="R53" s="62" t="str">
        <f t="shared" si="27"/>
        <v/>
      </c>
      <c r="S53" s="66" t="str">
        <f t="shared" si="31"/>
        <v/>
      </c>
    </row>
    <row r="54" spans="1:20" ht="27.9" customHeight="1" x14ac:dyDescent="0.2">
      <c r="A54" s="23">
        <v>46</v>
      </c>
      <c r="B54" s="5"/>
      <c r="C54" s="156"/>
      <c r="D54" s="8"/>
      <c r="E54" s="40"/>
      <c r="F54" s="115" t="str">
        <f t="shared" si="21"/>
        <v/>
      </c>
      <c r="G54" s="70"/>
      <c r="H54" s="69"/>
      <c r="I54" s="108" t="str">
        <f t="shared" ca="1" si="22"/>
        <v/>
      </c>
      <c r="J54" s="109" t="str">
        <f t="shared" ca="1" si="28"/>
        <v/>
      </c>
      <c r="K54" s="109" t="str">
        <f t="shared" ca="1" si="29"/>
        <v/>
      </c>
      <c r="L54" s="110" t="str">
        <f t="shared" ca="1" si="30"/>
        <v/>
      </c>
      <c r="M54" s="36"/>
      <c r="N54" s="37"/>
      <c r="O54" s="77"/>
      <c r="Q54" s="62">
        <f t="shared" si="26"/>
        <v>0</v>
      </c>
      <c r="R54" s="62" t="str">
        <f t="shared" si="27"/>
        <v/>
      </c>
      <c r="S54" s="66" t="str">
        <f t="shared" si="31"/>
        <v/>
      </c>
    </row>
    <row r="55" spans="1:20" ht="27.9" customHeight="1" x14ac:dyDescent="0.2">
      <c r="A55" s="23">
        <v>47</v>
      </c>
      <c r="B55" s="5"/>
      <c r="C55" s="156"/>
      <c r="D55" s="8"/>
      <c r="E55" s="40"/>
      <c r="F55" s="115" t="str">
        <f t="shared" si="21"/>
        <v/>
      </c>
      <c r="G55" s="68"/>
      <c r="H55" s="69"/>
      <c r="I55" s="108" t="str">
        <f t="shared" ca="1" si="22"/>
        <v/>
      </c>
      <c r="J55" s="109" t="str">
        <f t="shared" ca="1" si="28"/>
        <v/>
      </c>
      <c r="K55" s="109" t="str">
        <f t="shared" ca="1" si="29"/>
        <v/>
      </c>
      <c r="L55" s="110" t="str">
        <f t="shared" ca="1" si="30"/>
        <v/>
      </c>
      <c r="M55" s="36"/>
      <c r="N55" s="37"/>
      <c r="O55" s="77"/>
      <c r="Q55" s="62">
        <f t="shared" si="26"/>
        <v>0</v>
      </c>
      <c r="R55" s="62" t="str">
        <f t="shared" si="27"/>
        <v/>
      </c>
      <c r="S55" s="66" t="str">
        <f t="shared" si="31"/>
        <v/>
      </c>
    </row>
    <row r="56" spans="1:20" ht="27.9" customHeight="1" x14ac:dyDescent="0.2">
      <c r="A56" s="23">
        <v>48</v>
      </c>
      <c r="B56" s="5"/>
      <c r="C56" s="156"/>
      <c r="D56" s="8"/>
      <c r="E56" s="40"/>
      <c r="F56" s="115" t="str">
        <f t="shared" si="21"/>
        <v/>
      </c>
      <c r="G56" s="68"/>
      <c r="H56" s="69"/>
      <c r="I56" s="108" t="str">
        <f t="shared" ca="1" si="22"/>
        <v/>
      </c>
      <c r="J56" s="109" t="str">
        <f t="shared" ca="1" si="28"/>
        <v/>
      </c>
      <c r="K56" s="109" t="str">
        <f t="shared" ca="1" si="29"/>
        <v/>
      </c>
      <c r="L56" s="110" t="str">
        <f t="shared" ca="1" si="30"/>
        <v/>
      </c>
      <c r="M56" s="36"/>
      <c r="N56" s="37"/>
      <c r="O56" s="77"/>
      <c r="Q56" s="62">
        <f t="shared" si="26"/>
        <v>0</v>
      </c>
      <c r="R56" s="62" t="str">
        <f t="shared" si="27"/>
        <v/>
      </c>
      <c r="S56" s="66" t="str">
        <f t="shared" si="31"/>
        <v/>
      </c>
    </row>
    <row r="57" spans="1:20" ht="27.9" customHeight="1" x14ac:dyDescent="0.2">
      <c r="A57" s="23">
        <v>49</v>
      </c>
      <c r="B57" s="5"/>
      <c r="C57" s="156"/>
      <c r="D57" s="8"/>
      <c r="E57" s="40"/>
      <c r="F57" s="115" t="str">
        <f t="shared" si="21"/>
        <v/>
      </c>
      <c r="G57" s="68"/>
      <c r="H57" s="69"/>
      <c r="I57" s="108" t="str">
        <f t="shared" ca="1" si="22"/>
        <v/>
      </c>
      <c r="J57" s="109" t="str">
        <f t="shared" ca="1" si="28"/>
        <v/>
      </c>
      <c r="K57" s="109" t="str">
        <f t="shared" ca="1" si="29"/>
        <v/>
      </c>
      <c r="L57" s="110" t="str">
        <f t="shared" ca="1" si="30"/>
        <v/>
      </c>
      <c r="M57" s="36"/>
      <c r="N57" s="37"/>
      <c r="O57" s="77"/>
      <c r="Q57" s="62">
        <f t="shared" si="26"/>
        <v>0</v>
      </c>
      <c r="R57" s="62" t="str">
        <f t="shared" si="27"/>
        <v/>
      </c>
      <c r="S57" s="66" t="str">
        <f t="shared" si="31"/>
        <v/>
      </c>
    </row>
    <row r="58" spans="1:20" ht="27.9" customHeight="1" x14ac:dyDescent="0.2">
      <c r="A58" s="23">
        <v>50</v>
      </c>
      <c r="B58" s="5"/>
      <c r="C58" s="154"/>
      <c r="D58" s="6"/>
      <c r="E58" s="40"/>
      <c r="F58" s="115" t="str">
        <f t="shared" si="21"/>
        <v/>
      </c>
      <c r="G58" s="68"/>
      <c r="H58" s="69"/>
      <c r="I58" s="108" t="str">
        <f t="shared" ca="1" si="22"/>
        <v/>
      </c>
      <c r="J58" s="109" t="str">
        <f t="shared" ca="1" si="28"/>
        <v/>
      </c>
      <c r="K58" s="109" t="str">
        <f t="shared" ca="1" si="29"/>
        <v/>
      </c>
      <c r="L58" s="110" t="str">
        <f t="shared" ca="1" si="30"/>
        <v/>
      </c>
      <c r="M58" s="36"/>
      <c r="N58" s="37"/>
      <c r="O58" s="76"/>
      <c r="Q58" s="62">
        <f t="shared" si="26"/>
        <v>0</v>
      </c>
      <c r="R58" s="62" t="str">
        <f t="shared" si="27"/>
        <v/>
      </c>
      <c r="S58" s="66" t="str">
        <f t="shared" si="31"/>
        <v/>
      </c>
    </row>
    <row r="59" spans="1:20" ht="27.9" customHeight="1" x14ac:dyDescent="0.2">
      <c r="A59" s="23">
        <v>51</v>
      </c>
      <c r="B59" s="5"/>
      <c r="C59" s="154"/>
      <c r="D59" s="6"/>
      <c r="E59" s="40"/>
      <c r="F59" s="115" t="str">
        <f t="shared" si="21"/>
        <v/>
      </c>
      <c r="G59" s="68"/>
      <c r="H59" s="69"/>
      <c r="I59" s="108" t="str">
        <f t="shared" ca="1" si="22"/>
        <v/>
      </c>
      <c r="J59" s="109" t="str">
        <f t="shared" ca="1" si="28"/>
        <v/>
      </c>
      <c r="K59" s="109" t="str">
        <f t="shared" ca="1" si="29"/>
        <v/>
      </c>
      <c r="L59" s="110" t="str">
        <f t="shared" ca="1" si="30"/>
        <v/>
      </c>
      <c r="M59" s="36"/>
      <c r="N59" s="37"/>
      <c r="O59" s="76"/>
      <c r="Q59" s="62">
        <f t="shared" si="26"/>
        <v>0</v>
      </c>
      <c r="R59" s="62" t="str">
        <f t="shared" si="27"/>
        <v/>
      </c>
      <c r="S59" s="66" t="str">
        <f t="shared" si="31"/>
        <v/>
      </c>
    </row>
    <row r="60" spans="1:20" ht="27.9" customHeight="1" x14ac:dyDescent="0.2">
      <c r="A60" s="23">
        <v>52</v>
      </c>
      <c r="B60" s="5"/>
      <c r="C60" s="154"/>
      <c r="D60" s="6"/>
      <c r="E60" s="40"/>
      <c r="F60" s="115" t="str">
        <f t="shared" si="21"/>
        <v/>
      </c>
      <c r="G60" s="68"/>
      <c r="H60" s="69"/>
      <c r="I60" s="108" t="str">
        <f t="shared" ca="1" si="22"/>
        <v/>
      </c>
      <c r="J60" s="109" t="str">
        <f t="shared" ca="1" si="28"/>
        <v/>
      </c>
      <c r="K60" s="109" t="str">
        <f t="shared" ca="1" si="29"/>
        <v/>
      </c>
      <c r="L60" s="110" t="str">
        <f t="shared" ca="1" si="30"/>
        <v/>
      </c>
      <c r="M60" s="36"/>
      <c r="N60" s="37"/>
      <c r="O60" s="76"/>
      <c r="Q60" s="62">
        <f t="shared" si="26"/>
        <v>0</v>
      </c>
      <c r="R60" s="62" t="str">
        <f t="shared" si="27"/>
        <v/>
      </c>
      <c r="S60" s="66" t="str">
        <f t="shared" si="31"/>
        <v/>
      </c>
    </row>
    <row r="61" spans="1:20" ht="27.9" customHeight="1" x14ac:dyDescent="0.2">
      <c r="A61" s="23">
        <v>53</v>
      </c>
      <c r="B61" s="5"/>
      <c r="C61" s="156"/>
      <c r="D61" s="8"/>
      <c r="E61" s="40"/>
      <c r="F61" s="115" t="str">
        <f t="shared" si="21"/>
        <v/>
      </c>
      <c r="G61" s="70"/>
      <c r="H61" s="69"/>
      <c r="I61" s="108" t="str">
        <f t="shared" ca="1" si="22"/>
        <v/>
      </c>
      <c r="J61" s="109" t="str">
        <f t="shared" ca="1" si="28"/>
        <v/>
      </c>
      <c r="K61" s="109" t="str">
        <f t="shared" ca="1" si="29"/>
        <v/>
      </c>
      <c r="L61" s="110" t="str">
        <f t="shared" ca="1" si="30"/>
        <v/>
      </c>
      <c r="M61" s="36"/>
      <c r="N61" s="37"/>
      <c r="O61" s="77"/>
      <c r="Q61" s="62">
        <f t="shared" si="26"/>
        <v>0</v>
      </c>
      <c r="R61" s="62" t="str">
        <f t="shared" si="27"/>
        <v/>
      </c>
      <c r="S61" s="66" t="str">
        <f t="shared" si="31"/>
        <v/>
      </c>
    </row>
    <row r="62" spans="1:20" ht="27.9" customHeight="1" thickBot="1" x14ac:dyDescent="0.25">
      <c r="A62" s="23">
        <v>54</v>
      </c>
      <c r="B62" s="30"/>
      <c r="C62" s="157"/>
      <c r="D62" s="10"/>
      <c r="E62" s="44"/>
      <c r="F62" s="116" t="str">
        <f t="shared" si="21"/>
        <v/>
      </c>
      <c r="G62" s="71"/>
      <c r="H62" s="72"/>
      <c r="I62" s="111" t="str">
        <f t="shared" ca="1" si="22"/>
        <v/>
      </c>
      <c r="J62" s="112" t="str">
        <f t="shared" ca="1" si="28"/>
        <v/>
      </c>
      <c r="K62" s="112" t="str">
        <f t="shared" ca="1" si="29"/>
        <v/>
      </c>
      <c r="L62" s="113" t="str">
        <f t="shared" ca="1" si="30"/>
        <v/>
      </c>
      <c r="M62" s="48"/>
      <c r="N62" s="49"/>
      <c r="O62" s="78"/>
      <c r="Q62" s="53">
        <f t="shared" si="26"/>
        <v>0</v>
      </c>
      <c r="R62" s="53" t="str">
        <f t="shared" si="27"/>
        <v/>
      </c>
      <c r="S62" s="66" t="str">
        <f t="shared" si="31"/>
        <v/>
      </c>
      <c r="T62" s="118"/>
    </row>
    <row r="63" spans="1:20" ht="27.9" customHeight="1" thickTop="1" x14ac:dyDescent="0.2">
      <c r="A63" s="178" t="s">
        <v>118</v>
      </c>
      <c r="B63" s="179"/>
      <c r="C63" s="174">
        <f>COUNTA(C45:C62,TRUE)-1</f>
        <v>0</v>
      </c>
      <c r="D63" s="122">
        <f>COUNTA(D45:D62,TRUE)-1</f>
        <v>0</v>
      </c>
      <c r="E63" s="120">
        <f>COUNT(E45:E62)</f>
        <v>0</v>
      </c>
      <c r="F63" s="152" t="str">
        <f>IF(SUM(支援費件数3),SUM(支援費件数3),"0")</f>
        <v>0</v>
      </c>
      <c r="G63" s="122">
        <f>COUNTA(G45:G62,TRUE)-1</f>
        <v>0</v>
      </c>
      <c r="H63" s="122">
        <f t="shared" ref="H63" si="32">COUNTA(H45:H62,TRUE)-1</f>
        <v>0</v>
      </c>
      <c r="I63" s="136">
        <f ca="1">COUNTIF(I45:I62, "✓")</f>
        <v>0</v>
      </c>
      <c r="J63" s="136">
        <f t="shared" ref="J63:L63" ca="1" si="33">COUNTIF(J45:J62, "✓")</f>
        <v>0</v>
      </c>
      <c r="K63" s="136">
        <f t="shared" ca="1" si="33"/>
        <v>0</v>
      </c>
      <c r="L63" s="137">
        <f t="shared" ca="1" si="33"/>
        <v>0</v>
      </c>
      <c r="M63" s="139"/>
      <c r="N63" s="139"/>
      <c r="O63" s="153"/>
      <c r="Q63" s="55">
        <f>COUNTIF(Q45:Q62,2)</f>
        <v>0</v>
      </c>
      <c r="R63" s="54">
        <f>COUNTIF(R45:R62,"&gt;=1")</f>
        <v>0</v>
      </c>
      <c r="S63" s="55">
        <f>SUM(S45:S62)</f>
        <v>0</v>
      </c>
    </row>
    <row r="64" spans="1:20" ht="27.9" customHeight="1" x14ac:dyDescent="0.2">
      <c r="A64" s="182" t="s">
        <v>61</v>
      </c>
      <c r="B64" s="183"/>
      <c r="C64" s="159">
        <f>COUNTA(C45:C62)+COUNTA(C65:C82)+COUNTA(C5:C22)+COUNTA(C25:C42)</f>
        <v>0</v>
      </c>
      <c r="D64" s="85">
        <f>COUNTA(D45:D62,TRUE)-1+D105+D83+D43+D23</f>
        <v>0</v>
      </c>
      <c r="E64" s="134">
        <f>COUNTA(E45:E62,TRUE)-1+E23+E43+E83</f>
        <v>0</v>
      </c>
      <c r="F64" s="121">
        <f>IF(SUM(支援費件数4),SUM(支援費件数4),"0")+F63+F105+F43+F23</f>
        <v>0</v>
      </c>
      <c r="G64" s="85">
        <f>COUNTA(初回加算件数3,TRUE)-1+G23+G83+G43</f>
        <v>0</v>
      </c>
      <c r="H64" s="85">
        <f>COUNTA(H106:H123,TRUE)-1+H63+H84</f>
        <v>0</v>
      </c>
      <c r="I64" s="168">
        <f ca="1">COUNTIF(I45:I62, "✓")+I23+I43+I83</f>
        <v>0</v>
      </c>
      <c r="J64" s="169">
        <f t="shared" ref="J64:L64" ca="1" si="34">COUNTIF(J45:J62, "✓")+J23+J43+J83</f>
        <v>0</v>
      </c>
      <c r="K64" s="169">
        <f t="shared" ca="1" si="34"/>
        <v>0</v>
      </c>
      <c r="L64" s="170">
        <f t="shared" ca="1" si="34"/>
        <v>0</v>
      </c>
      <c r="M64" s="162"/>
      <c r="N64" s="163"/>
      <c r="O64" s="166"/>
      <c r="Q64" s="140"/>
      <c r="R64" s="140"/>
      <c r="S64" s="141"/>
      <c r="T64" s="118"/>
    </row>
    <row r="65" spans="1:19" ht="27.9" customHeight="1" x14ac:dyDescent="0.2">
      <c r="A65" s="42">
        <v>55</v>
      </c>
      <c r="B65" s="142"/>
      <c r="C65" s="158"/>
      <c r="D65" s="151"/>
      <c r="E65" s="40"/>
      <c r="F65" s="144" t="str">
        <f t="shared" ref="F65:F82" si="35">IF(C65&lt;&gt;"",4512,"")</f>
        <v/>
      </c>
      <c r="G65" s="145"/>
      <c r="H65" s="146"/>
      <c r="I65" s="147" t="str">
        <f t="shared" ref="I65:I82" ca="1" si="36">IF(AND(C65&lt;&gt;"",(OR(E65="",(IF(YEAR(TODAY())=2026,DATE(2026,E65,1),""))&gt;="2026/6/1"*1)),J65&lt;&gt;"✓",K65&lt;&gt;"✓",L65&lt;&gt;"✓"),"✓","")</f>
        <v/>
      </c>
      <c r="J65" s="148" t="str">
        <f t="shared" ref="J65" ca="1" si="37">IF(AND(G65&lt;&gt;"",H65&lt;&gt;"",OR(E65="",(IF(YEAR(TODAY())=2026,DATE(2026,E65,1),""))&gt;="2026/6/1"*1)),"✓","")</f>
        <v/>
      </c>
      <c r="K65" s="148" t="str">
        <f t="shared" ref="K65" ca="1" si="38">IF(AND(G65&lt;&gt;"",H65="",OR(E65="",(IF(YEAR(TODAY())=2026,DATE(2026,E65,1),""))&gt;="2026/6/1"*1)),"✓","")</f>
        <v/>
      </c>
      <c r="L65" s="149" t="str">
        <f t="shared" ref="L65" ca="1" si="39">IF(AND(G65="",H65&lt;&gt;"",OR(E65="",(IF(YEAR(TODAY())=2026,DATE(2026,E65,1),""))&gt;="2026/6/1"*1)),"✓","")</f>
        <v/>
      </c>
      <c r="M65" s="34"/>
      <c r="N65" s="35"/>
      <c r="O65" s="150"/>
      <c r="Q65" s="62">
        <f t="shared" ref="Q65:Q82" si="40">COUNTA(C65:D65)</f>
        <v>0</v>
      </c>
      <c r="R65" s="62" t="str">
        <f t="shared" ref="R65:R82" si="41">IF(OR(C65="",D65=""),"",COUNTA(E65:E65))</f>
        <v/>
      </c>
      <c r="S65" s="66" t="str">
        <f>IF(OR(C65="",D65=""),"",COUNTA(E65))</f>
        <v/>
      </c>
    </row>
    <row r="66" spans="1:19" ht="27.9" customHeight="1" x14ac:dyDescent="0.2">
      <c r="A66" s="23">
        <v>56</v>
      </c>
      <c r="B66" s="5"/>
      <c r="C66" s="154"/>
      <c r="D66" s="83"/>
      <c r="E66" s="40"/>
      <c r="F66" s="115" t="str">
        <f t="shared" si="35"/>
        <v/>
      </c>
      <c r="G66" s="68"/>
      <c r="H66" s="69"/>
      <c r="I66" s="108" t="str">
        <f t="shared" ca="1" si="36"/>
        <v/>
      </c>
      <c r="J66" s="109" t="str">
        <f t="shared" ref="J66:J82" ca="1" si="42">IF(AND(G66&lt;&gt;"",H66&lt;&gt;"",OR(E66="",(IF(YEAR(TODAY())=2026,DATE(2026,E66,1),""))&gt;="2026/6/1"*1)),"✓","")</f>
        <v/>
      </c>
      <c r="K66" s="109" t="str">
        <f t="shared" ref="K66:K82" ca="1" si="43">IF(AND(G66&lt;&gt;"",H66="",OR(E66="",(IF(YEAR(TODAY())=2026,DATE(2026,E66,1),""))&gt;="2026/6/1"*1)),"✓","")</f>
        <v/>
      </c>
      <c r="L66" s="110" t="str">
        <f t="shared" ref="L66:L82" ca="1" si="44">IF(AND(G66="",H66&lt;&gt;"",OR(E66="",(IF(YEAR(TODAY())=2026,DATE(2026,E66,1),""))&gt;="2026/6/1"*1)),"✓","")</f>
        <v/>
      </c>
      <c r="M66" s="36"/>
      <c r="N66" s="37"/>
      <c r="O66" s="76"/>
      <c r="Q66" s="62">
        <f t="shared" si="40"/>
        <v>0</v>
      </c>
      <c r="R66" s="62" t="str">
        <f t="shared" si="41"/>
        <v/>
      </c>
      <c r="S66" s="66" t="str">
        <f t="shared" ref="S66:S82" si="45">IF(OR(C66="",D66=""),"",COUNTA(E66))</f>
        <v/>
      </c>
    </row>
    <row r="67" spans="1:19" ht="27.9" customHeight="1" x14ac:dyDescent="0.2">
      <c r="A67" s="23">
        <v>57</v>
      </c>
      <c r="B67" s="5"/>
      <c r="C67" s="154"/>
      <c r="D67" s="83"/>
      <c r="E67" s="40"/>
      <c r="F67" s="115" t="str">
        <f t="shared" si="35"/>
        <v/>
      </c>
      <c r="G67" s="68"/>
      <c r="H67" s="69"/>
      <c r="I67" s="108" t="str">
        <f t="shared" ca="1" si="36"/>
        <v/>
      </c>
      <c r="J67" s="109" t="str">
        <f t="shared" ca="1" si="42"/>
        <v/>
      </c>
      <c r="K67" s="109" t="str">
        <f t="shared" ca="1" si="43"/>
        <v/>
      </c>
      <c r="L67" s="110" t="str">
        <f t="shared" ca="1" si="44"/>
        <v/>
      </c>
      <c r="M67" s="36"/>
      <c r="N67" s="37"/>
      <c r="O67" s="76"/>
      <c r="Q67" s="62">
        <f t="shared" si="40"/>
        <v>0</v>
      </c>
      <c r="R67" s="62" t="str">
        <f t="shared" si="41"/>
        <v/>
      </c>
      <c r="S67" s="66" t="str">
        <f t="shared" si="45"/>
        <v/>
      </c>
    </row>
    <row r="68" spans="1:19" ht="27.9" customHeight="1" x14ac:dyDescent="0.2">
      <c r="A68" s="23">
        <v>58</v>
      </c>
      <c r="B68" s="5"/>
      <c r="C68" s="154"/>
      <c r="D68" s="83"/>
      <c r="E68" s="40"/>
      <c r="F68" s="115" t="str">
        <f t="shared" si="35"/>
        <v/>
      </c>
      <c r="G68" s="70"/>
      <c r="H68" s="69"/>
      <c r="I68" s="108" t="str">
        <f t="shared" ca="1" si="36"/>
        <v/>
      </c>
      <c r="J68" s="109" t="str">
        <f t="shared" ca="1" si="42"/>
        <v/>
      </c>
      <c r="K68" s="109" t="str">
        <f t="shared" ca="1" si="43"/>
        <v/>
      </c>
      <c r="L68" s="110" t="str">
        <f t="shared" ca="1" si="44"/>
        <v/>
      </c>
      <c r="M68" s="36"/>
      <c r="N68" s="37"/>
      <c r="O68" s="77"/>
      <c r="Q68" s="62">
        <f t="shared" si="40"/>
        <v>0</v>
      </c>
      <c r="R68" s="62" t="str">
        <f t="shared" si="41"/>
        <v/>
      </c>
      <c r="S68" s="66" t="str">
        <f t="shared" si="45"/>
        <v/>
      </c>
    </row>
    <row r="69" spans="1:19" ht="27.9" customHeight="1" x14ac:dyDescent="0.2">
      <c r="A69" s="23">
        <v>59</v>
      </c>
      <c r="B69" s="5"/>
      <c r="C69" s="154"/>
      <c r="D69" s="83"/>
      <c r="E69" s="40"/>
      <c r="F69" s="115" t="str">
        <f t="shared" si="35"/>
        <v/>
      </c>
      <c r="G69" s="70"/>
      <c r="H69" s="69"/>
      <c r="I69" s="108" t="str">
        <f t="shared" ca="1" si="36"/>
        <v/>
      </c>
      <c r="J69" s="109" t="str">
        <f t="shared" ca="1" si="42"/>
        <v/>
      </c>
      <c r="K69" s="109" t="str">
        <f t="shared" ca="1" si="43"/>
        <v/>
      </c>
      <c r="L69" s="110" t="str">
        <f t="shared" ca="1" si="44"/>
        <v/>
      </c>
      <c r="M69" s="36"/>
      <c r="N69" s="37"/>
      <c r="O69" s="77"/>
      <c r="Q69" s="62">
        <f t="shared" si="40"/>
        <v>0</v>
      </c>
      <c r="R69" s="62" t="str">
        <f t="shared" si="41"/>
        <v/>
      </c>
      <c r="S69" s="66" t="str">
        <f t="shared" si="45"/>
        <v/>
      </c>
    </row>
    <row r="70" spans="1:19" ht="27.9" customHeight="1" x14ac:dyDescent="0.2">
      <c r="A70" s="23">
        <v>60</v>
      </c>
      <c r="B70" s="124"/>
      <c r="C70" s="155"/>
      <c r="D70" s="127"/>
      <c r="E70" s="40"/>
      <c r="F70" s="115" t="str">
        <f t="shared" si="35"/>
        <v/>
      </c>
      <c r="G70" s="68"/>
      <c r="H70" s="69"/>
      <c r="I70" s="108" t="str">
        <f t="shared" ca="1" si="36"/>
        <v/>
      </c>
      <c r="J70" s="109" t="str">
        <f t="shared" ca="1" si="42"/>
        <v/>
      </c>
      <c r="K70" s="109" t="str">
        <f t="shared" ca="1" si="43"/>
        <v/>
      </c>
      <c r="L70" s="110" t="str">
        <f t="shared" ca="1" si="44"/>
        <v/>
      </c>
      <c r="M70" s="36"/>
      <c r="N70" s="37"/>
      <c r="O70" s="77"/>
      <c r="Q70" s="62">
        <f t="shared" si="40"/>
        <v>0</v>
      </c>
      <c r="R70" s="62" t="str">
        <f t="shared" si="41"/>
        <v/>
      </c>
      <c r="S70" s="66" t="str">
        <f t="shared" si="45"/>
        <v/>
      </c>
    </row>
    <row r="71" spans="1:19" ht="27.9" customHeight="1" x14ac:dyDescent="0.2">
      <c r="A71" s="23">
        <v>61</v>
      </c>
      <c r="B71" s="5"/>
      <c r="C71" s="154"/>
      <c r="D71" s="83"/>
      <c r="E71" s="40"/>
      <c r="F71" s="115" t="str">
        <f t="shared" si="35"/>
        <v/>
      </c>
      <c r="G71" s="68"/>
      <c r="H71" s="69"/>
      <c r="I71" s="108" t="str">
        <f t="shared" ca="1" si="36"/>
        <v/>
      </c>
      <c r="J71" s="109" t="str">
        <f t="shared" ca="1" si="42"/>
        <v/>
      </c>
      <c r="K71" s="109" t="str">
        <f t="shared" ca="1" si="43"/>
        <v/>
      </c>
      <c r="L71" s="110" t="str">
        <f t="shared" ca="1" si="44"/>
        <v/>
      </c>
      <c r="M71" s="36"/>
      <c r="N71" s="37"/>
      <c r="O71" s="77"/>
      <c r="Q71" s="62">
        <f t="shared" si="40"/>
        <v>0</v>
      </c>
      <c r="R71" s="62" t="str">
        <f t="shared" si="41"/>
        <v/>
      </c>
      <c r="S71" s="66" t="str">
        <f t="shared" si="45"/>
        <v/>
      </c>
    </row>
    <row r="72" spans="1:19" ht="27.9" customHeight="1" x14ac:dyDescent="0.2">
      <c r="A72" s="23">
        <v>62</v>
      </c>
      <c r="B72" s="5"/>
      <c r="C72" s="154"/>
      <c r="D72" s="83"/>
      <c r="E72" s="40"/>
      <c r="F72" s="115" t="str">
        <f t="shared" si="35"/>
        <v/>
      </c>
      <c r="G72" s="68"/>
      <c r="H72" s="69"/>
      <c r="I72" s="108" t="str">
        <f t="shared" ca="1" si="36"/>
        <v/>
      </c>
      <c r="J72" s="109" t="str">
        <f t="shared" ca="1" si="42"/>
        <v/>
      </c>
      <c r="K72" s="109" t="str">
        <f t="shared" ca="1" si="43"/>
        <v/>
      </c>
      <c r="L72" s="110" t="str">
        <f t="shared" ca="1" si="44"/>
        <v/>
      </c>
      <c r="M72" s="36"/>
      <c r="N72" s="37"/>
      <c r="O72" s="77"/>
      <c r="Q72" s="62">
        <f t="shared" si="40"/>
        <v>0</v>
      </c>
      <c r="R72" s="62" t="str">
        <f t="shared" si="41"/>
        <v/>
      </c>
      <c r="S72" s="66" t="str">
        <f t="shared" si="45"/>
        <v/>
      </c>
    </row>
    <row r="73" spans="1:19" ht="27.9" customHeight="1" x14ac:dyDescent="0.2">
      <c r="A73" s="23">
        <v>63</v>
      </c>
      <c r="B73" s="5"/>
      <c r="C73" s="156"/>
      <c r="D73" s="8"/>
      <c r="E73" s="40"/>
      <c r="F73" s="115" t="str">
        <f t="shared" si="35"/>
        <v/>
      </c>
      <c r="G73" s="70"/>
      <c r="H73" s="69"/>
      <c r="I73" s="108" t="str">
        <f t="shared" ca="1" si="36"/>
        <v/>
      </c>
      <c r="J73" s="109" t="str">
        <f t="shared" ca="1" si="42"/>
        <v/>
      </c>
      <c r="K73" s="109" t="str">
        <f t="shared" ca="1" si="43"/>
        <v/>
      </c>
      <c r="L73" s="110" t="str">
        <f t="shared" ca="1" si="44"/>
        <v/>
      </c>
      <c r="M73" s="36"/>
      <c r="N73" s="37"/>
      <c r="O73" s="77"/>
      <c r="Q73" s="62">
        <f t="shared" si="40"/>
        <v>0</v>
      </c>
      <c r="R73" s="62" t="str">
        <f t="shared" si="41"/>
        <v/>
      </c>
      <c r="S73" s="66" t="str">
        <f t="shared" si="45"/>
        <v/>
      </c>
    </row>
    <row r="74" spans="1:19" ht="27.9" customHeight="1" x14ac:dyDescent="0.2">
      <c r="A74" s="23">
        <v>64</v>
      </c>
      <c r="B74" s="5"/>
      <c r="C74" s="156"/>
      <c r="D74" s="8"/>
      <c r="E74" s="40"/>
      <c r="F74" s="115" t="str">
        <f t="shared" si="35"/>
        <v/>
      </c>
      <c r="G74" s="70"/>
      <c r="H74" s="69"/>
      <c r="I74" s="108" t="str">
        <f t="shared" ca="1" si="36"/>
        <v/>
      </c>
      <c r="J74" s="109" t="str">
        <f t="shared" ca="1" si="42"/>
        <v/>
      </c>
      <c r="K74" s="109" t="str">
        <f t="shared" ca="1" si="43"/>
        <v/>
      </c>
      <c r="L74" s="110" t="str">
        <f t="shared" ca="1" si="44"/>
        <v/>
      </c>
      <c r="M74" s="36"/>
      <c r="N74" s="37"/>
      <c r="O74" s="77"/>
      <c r="Q74" s="62">
        <f t="shared" si="40"/>
        <v>0</v>
      </c>
      <c r="R74" s="62" t="str">
        <f t="shared" si="41"/>
        <v/>
      </c>
      <c r="S74" s="66" t="str">
        <f t="shared" si="45"/>
        <v/>
      </c>
    </row>
    <row r="75" spans="1:19" ht="27.9" customHeight="1" x14ac:dyDescent="0.2">
      <c r="A75" s="23">
        <v>65</v>
      </c>
      <c r="B75" s="5"/>
      <c r="C75" s="156"/>
      <c r="D75" s="8"/>
      <c r="E75" s="40"/>
      <c r="F75" s="115" t="str">
        <f t="shared" si="35"/>
        <v/>
      </c>
      <c r="G75" s="68"/>
      <c r="H75" s="69"/>
      <c r="I75" s="108" t="str">
        <f t="shared" ca="1" si="36"/>
        <v/>
      </c>
      <c r="J75" s="109" t="str">
        <f t="shared" ca="1" si="42"/>
        <v/>
      </c>
      <c r="K75" s="109" t="str">
        <f t="shared" ca="1" si="43"/>
        <v/>
      </c>
      <c r="L75" s="110" t="str">
        <f t="shared" ca="1" si="44"/>
        <v/>
      </c>
      <c r="M75" s="36"/>
      <c r="N75" s="37"/>
      <c r="O75" s="77"/>
      <c r="Q75" s="62">
        <f t="shared" si="40"/>
        <v>0</v>
      </c>
      <c r="R75" s="62" t="str">
        <f t="shared" si="41"/>
        <v/>
      </c>
      <c r="S75" s="66" t="str">
        <f t="shared" si="45"/>
        <v/>
      </c>
    </row>
    <row r="76" spans="1:19" ht="27.9" customHeight="1" x14ac:dyDescent="0.2">
      <c r="A76" s="23">
        <v>66</v>
      </c>
      <c r="B76" s="5"/>
      <c r="C76" s="156"/>
      <c r="D76" s="8"/>
      <c r="E76" s="40"/>
      <c r="F76" s="115" t="str">
        <f t="shared" si="35"/>
        <v/>
      </c>
      <c r="G76" s="68"/>
      <c r="H76" s="69"/>
      <c r="I76" s="108" t="str">
        <f t="shared" ca="1" si="36"/>
        <v/>
      </c>
      <c r="J76" s="109" t="str">
        <f t="shared" ca="1" si="42"/>
        <v/>
      </c>
      <c r="K76" s="109" t="str">
        <f t="shared" ca="1" si="43"/>
        <v/>
      </c>
      <c r="L76" s="110" t="str">
        <f t="shared" ca="1" si="44"/>
        <v/>
      </c>
      <c r="M76" s="36"/>
      <c r="N76" s="37"/>
      <c r="O76" s="77"/>
      <c r="Q76" s="62">
        <f t="shared" si="40"/>
        <v>0</v>
      </c>
      <c r="R76" s="62" t="str">
        <f t="shared" si="41"/>
        <v/>
      </c>
      <c r="S76" s="66" t="str">
        <f t="shared" si="45"/>
        <v/>
      </c>
    </row>
    <row r="77" spans="1:19" ht="27.9" customHeight="1" x14ac:dyDescent="0.2">
      <c r="A77" s="23">
        <v>67</v>
      </c>
      <c r="B77" s="5"/>
      <c r="C77" s="156"/>
      <c r="D77" s="8"/>
      <c r="E77" s="40"/>
      <c r="F77" s="115" t="str">
        <f t="shared" si="35"/>
        <v/>
      </c>
      <c r="G77" s="68"/>
      <c r="H77" s="69"/>
      <c r="I77" s="108" t="str">
        <f t="shared" ca="1" si="36"/>
        <v/>
      </c>
      <c r="J77" s="109" t="str">
        <f t="shared" ca="1" si="42"/>
        <v/>
      </c>
      <c r="K77" s="109" t="str">
        <f t="shared" ca="1" si="43"/>
        <v/>
      </c>
      <c r="L77" s="110" t="str">
        <f t="shared" ca="1" si="44"/>
        <v/>
      </c>
      <c r="M77" s="36"/>
      <c r="N77" s="37"/>
      <c r="O77" s="77"/>
      <c r="Q77" s="62">
        <f t="shared" si="40"/>
        <v>0</v>
      </c>
      <c r="R77" s="62" t="str">
        <f t="shared" si="41"/>
        <v/>
      </c>
      <c r="S77" s="66" t="str">
        <f t="shared" si="45"/>
        <v/>
      </c>
    </row>
    <row r="78" spans="1:19" ht="27.9" customHeight="1" x14ac:dyDescent="0.2">
      <c r="A78" s="23">
        <v>68</v>
      </c>
      <c r="B78" s="5"/>
      <c r="C78" s="154"/>
      <c r="D78" s="6"/>
      <c r="E78" s="40"/>
      <c r="F78" s="115" t="str">
        <f t="shared" si="35"/>
        <v/>
      </c>
      <c r="G78" s="68"/>
      <c r="H78" s="69"/>
      <c r="I78" s="108" t="str">
        <f t="shared" ca="1" si="36"/>
        <v/>
      </c>
      <c r="J78" s="109" t="str">
        <f t="shared" ca="1" si="42"/>
        <v/>
      </c>
      <c r="K78" s="109" t="str">
        <f t="shared" ca="1" si="43"/>
        <v/>
      </c>
      <c r="L78" s="110" t="str">
        <f t="shared" ca="1" si="44"/>
        <v/>
      </c>
      <c r="M78" s="36"/>
      <c r="N78" s="37"/>
      <c r="O78" s="76"/>
      <c r="Q78" s="62">
        <f t="shared" si="40"/>
        <v>0</v>
      </c>
      <c r="R78" s="62" t="str">
        <f t="shared" si="41"/>
        <v/>
      </c>
      <c r="S78" s="66" t="str">
        <f t="shared" si="45"/>
        <v/>
      </c>
    </row>
    <row r="79" spans="1:19" ht="27.9" customHeight="1" x14ac:dyDescent="0.2">
      <c r="A79" s="23">
        <v>69</v>
      </c>
      <c r="B79" s="5"/>
      <c r="C79" s="154"/>
      <c r="D79" s="6"/>
      <c r="E79" s="40"/>
      <c r="F79" s="115" t="str">
        <f t="shared" si="35"/>
        <v/>
      </c>
      <c r="G79" s="68"/>
      <c r="H79" s="69"/>
      <c r="I79" s="108" t="str">
        <f t="shared" ca="1" si="36"/>
        <v/>
      </c>
      <c r="J79" s="109" t="str">
        <f t="shared" ca="1" si="42"/>
        <v/>
      </c>
      <c r="K79" s="109" t="str">
        <f t="shared" ca="1" si="43"/>
        <v/>
      </c>
      <c r="L79" s="110" t="str">
        <f t="shared" ca="1" si="44"/>
        <v/>
      </c>
      <c r="M79" s="36"/>
      <c r="N79" s="37"/>
      <c r="O79" s="76"/>
      <c r="Q79" s="62">
        <f t="shared" si="40"/>
        <v>0</v>
      </c>
      <c r="R79" s="62" t="str">
        <f t="shared" si="41"/>
        <v/>
      </c>
      <c r="S79" s="66" t="str">
        <f t="shared" si="45"/>
        <v/>
      </c>
    </row>
    <row r="80" spans="1:19" ht="27.9" customHeight="1" x14ac:dyDescent="0.2">
      <c r="A80" s="23">
        <v>70</v>
      </c>
      <c r="B80" s="5"/>
      <c r="C80" s="154"/>
      <c r="D80" s="6"/>
      <c r="E80" s="40"/>
      <c r="F80" s="115" t="str">
        <f t="shared" si="35"/>
        <v/>
      </c>
      <c r="G80" s="68"/>
      <c r="H80" s="69"/>
      <c r="I80" s="108" t="str">
        <f t="shared" ca="1" si="36"/>
        <v/>
      </c>
      <c r="J80" s="109" t="str">
        <f t="shared" ca="1" si="42"/>
        <v/>
      </c>
      <c r="K80" s="109" t="str">
        <f t="shared" ca="1" si="43"/>
        <v/>
      </c>
      <c r="L80" s="110" t="str">
        <f t="shared" ca="1" si="44"/>
        <v/>
      </c>
      <c r="M80" s="36"/>
      <c r="N80" s="37"/>
      <c r="O80" s="76"/>
      <c r="Q80" s="62">
        <f t="shared" si="40"/>
        <v>0</v>
      </c>
      <c r="R80" s="62" t="str">
        <f t="shared" si="41"/>
        <v/>
      </c>
      <c r="S80" s="66" t="str">
        <f t="shared" si="45"/>
        <v/>
      </c>
    </row>
    <row r="81" spans="1:20" ht="27.9" customHeight="1" x14ac:dyDescent="0.2">
      <c r="A81" s="23">
        <v>71</v>
      </c>
      <c r="B81" s="5"/>
      <c r="C81" s="156"/>
      <c r="D81" s="8"/>
      <c r="E81" s="40"/>
      <c r="F81" s="115" t="str">
        <f t="shared" si="35"/>
        <v/>
      </c>
      <c r="G81" s="70"/>
      <c r="H81" s="69"/>
      <c r="I81" s="108" t="str">
        <f t="shared" ca="1" si="36"/>
        <v/>
      </c>
      <c r="J81" s="109" t="str">
        <f t="shared" ca="1" si="42"/>
        <v/>
      </c>
      <c r="K81" s="109" t="str">
        <f t="shared" ca="1" si="43"/>
        <v/>
      </c>
      <c r="L81" s="110" t="str">
        <f t="shared" ca="1" si="44"/>
        <v/>
      </c>
      <c r="M81" s="36"/>
      <c r="N81" s="37"/>
      <c r="O81" s="77"/>
      <c r="Q81" s="62">
        <f t="shared" si="40"/>
        <v>0</v>
      </c>
      <c r="R81" s="62" t="str">
        <f t="shared" si="41"/>
        <v/>
      </c>
      <c r="S81" s="66" t="str">
        <f t="shared" si="45"/>
        <v/>
      </c>
    </row>
    <row r="82" spans="1:20" ht="27.9" customHeight="1" thickBot="1" x14ac:dyDescent="0.25">
      <c r="A82" s="23">
        <v>72</v>
      </c>
      <c r="B82" s="30"/>
      <c r="C82" s="157"/>
      <c r="D82" s="119"/>
      <c r="E82" s="44"/>
      <c r="F82" s="116" t="str">
        <f t="shared" si="35"/>
        <v/>
      </c>
      <c r="G82" s="71"/>
      <c r="H82" s="72"/>
      <c r="I82" s="111" t="str">
        <f t="shared" ca="1" si="36"/>
        <v/>
      </c>
      <c r="J82" s="112" t="str">
        <f t="shared" ca="1" si="42"/>
        <v/>
      </c>
      <c r="K82" s="112" t="str">
        <f t="shared" ca="1" si="43"/>
        <v/>
      </c>
      <c r="L82" s="113" t="str">
        <f t="shared" ca="1" si="44"/>
        <v/>
      </c>
      <c r="M82" s="48"/>
      <c r="N82" s="49"/>
      <c r="O82" s="78"/>
      <c r="Q82" s="53">
        <f t="shared" si="40"/>
        <v>0</v>
      </c>
      <c r="R82" s="53" t="str">
        <f t="shared" si="41"/>
        <v/>
      </c>
      <c r="S82" s="66" t="str">
        <f t="shared" si="45"/>
        <v/>
      </c>
      <c r="T82" s="118"/>
    </row>
    <row r="83" spans="1:20" ht="27.9" customHeight="1" thickTop="1" thickBot="1" x14ac:dyDescent="0.25">
      <c r="A83" s="178" t="s">
        <v>118</v>
      </c>
      <c r="B83" s="179"/>
      <c r="C83" s="174">
        <f>COUNTA(C65:C82,TRUE)-1</f>
        <v>0</v>
      </c>
      <c r="D83" s="122">
        <f>COUNTA(D65:D82,TRUE)-1</f>
        <v>0</v>
      </c>
      <c r="E83" s="120">
        <f>COUNT(E65:E82)</f>
        <v>0</v>
      </c>
      <c r="F83" s="152" t="str">
        <f>IF(SUM(支援費件数4),SUM(支援費件数4),"0")</f>
        <v>0</v>
      </c>
      <c r="G83" s="122">
        <f>COUNTA(G65:G82,TRUE)-1</f>
        <v>0</v>
      </c>
      <c r="H83" s="122">
        <f t="shared" ref="H83" si="46">COUNTA(H65:H82,TRUE)-1</f>
        <v>0</v>
      </c>
      <c r="I83" s="136">
        <f ca="1">COUNTIF(I65:I82, "✓")</f>
        <v>0</v>
      </c>
      <c r="J83" s="136">
        <f t="shared" ref="J83:L83" ca="1" si="47">COUNTIF(J65:J82, "✓")</f>
        <v>0</v>
      </c>
      <c r="K83" s="136">
        <f t="shared" ca="1" si="47"/>
        <v>0</v>
      </c>
      <c r="L83" s="137">
        <f t="shared" ca="1" si="47"/>
        <v>0</v>
      </c>
      <c r="M83" s="139"/>
      <c r="N83" s="139"/>
      <c r="O83" s="153"/>
      <c r="Q83" s="55">
        <f>COUNTIF(Q65:Q82,2)</f>
        <v>0</v>
      </c>
      <c r="R83" s="54">
        <f>COUNTIF(R65:R82,"&gt;=1")</f>
        <v>0</v>
      </c>
      <c r="S83" s="55">
        <f>SUM(S65:S82)</f>
        <v>0</v>
      </c>
    </row>
    <row r="84" spans="1:20" ht="27.9" customHeight="1" thickTop="1" x14ac:dyDescent="0.2">
      <c r="A84" s="176" t="s">
        <v>61</v>
      </c>
      <c r="B84" s="177"/>
      <c r="C84" s="159">
        <f>COUNTA(C5:C22)+COUNTA(C25:C42)+COUNTA(C45:C62)+COUNTA(C65:C82)</f>
        <v>0</v>
      </c>
      <c r="D84" s="85">
        <f>COUNTA(D65:D82,TRUE)-1+D63+D43+D23</f>
        <v>0</v>
      </c>
      <c r="E84" s="134">
        <f>COUNTA(E65:E82,TRUE)-1+E63+E43+E23</f>
        <v>0</v>
      </c>
      <c r="F84" s="123">
        <f>IF(SUM(支援費件数4),SUM(支援費件数4),"0")+F23+F43+F63</f>
        <v>0</v>
      </c>
      <c r="G84" s="85">
        <f>COUNTA(G65:G82,TRUE)-1+G23+G43+G63</f>
        <v>0</v>
      </c>
      <c r="H84" s="175">
        <f>COUNTA(H65:H82,TRUE)-1+H23+H43+H63</f>
        <v>0</v>
      </c>
      <c r="I84" s="167">
        <f ca="1">COUNTIF(I65:I82, "✓")+I23+I43+I63</f>
        <v>0</v>
      </c>
      <c r="J84" s="114">
        <f ca="1">COUNTIF(J65:J82, "✓")+J23+J43+J63</f>
        <v>0</v>
      </c>
      <c r="K84" s="114">
        <f ca="1">COUNTIF(K65:K82, "✓")+K23+K43+K63</f>
        <v>0</v>
      </c>
      <c r="L84" s="114">
        <f ca="1">COUNTIF(L65:L82, "✓")+L23+L43+L63</f>
        <v>0</v>
      </c>
      <c r="M84" s="33"/>
      <c r="N84" s="33"/>
      <c r="O84" s="11"/>
      <c r="Q84" s="55">
        <f>COUNTIF(Q65:Q82,2)</f>
        <v>0</v>
      </c>
      <c r="R84" s="54">
        <f>COUNTIF(R65:R82,"&gt;=1")</f>
        <v>0</v>
      </c>
      <c r="S84" s="55">
        <f>SUM(S65:S82)</f>
        <v>0</v>
      </c>
    </row>
  </sheetData>
  <sheetProtection sheet="1" objects="1" scenarios="1"/>
  <mergeCells count="24">
    <mergeCell ref="O1:O2"/>
    <mergeCell ref="F1:H1"/>
    <mergeCell ref="O3:O4"/>
    <mergeCell ref="E3:E4"/>
    <mergeCell ref="A23:B23"/>
    <mergeCell ref="F2:N2"/>
    <mergeCell ref="B2:C2"/>
    <mergeCell ref="M3:N3"/>
    <mergeCell ref="B3:B4"/>
    <mergeCell ref="C3:C4"/>
    <mergeCell ref="D3:D4"/>
    <mergeCell ref="F3:F4"/>
    <mergeCell ref="A1:E1"/>
    <mergeCell ref="G4:H4"/>
    <mergeCell ref="I4:L4"/>
    <mergeCell ref="D2:E2"/>
    <mergeCell ref="A84:B84"/>
    <mergeCell ref="A63:B63"/>
    <mergeCell ref="A43:B43"/>
    <mergeCell ref="A3:A4"/>
    <mergeCell ref="A24:B24"/>
    <mergeCell ref="A44:B44"/>
    <mergeCell ref="A64:B64"/>
    <mergeCell ref="A83:B83"/>
  </mergeCells>
  <phoneticPr fontId="1"/>
  <dataValidations count="2">
    <dataValidation type="list" allowBlank="1" showInputMessage="1" showErrorMessage="1" sqref="E6:E22 E26:E42 E46:E62 E66:E82" xr:uid="{253B8382-A258-4681-BF0A-31268584D18F}">
      <formula1>" ,1,2,3,4,5,6,7,8,9,10,11,12"</formula1>
    </dataValidation>
    <dataValidation type="list" allowBlank="1" showInputMessage="1" showErrorMessage="1" sqref="E5 E25 E45 E65" xr:uid="{6A0D77E8-10BF-40DC-8A31-57470BB7A093}">
      <formula1>",1,2,3,4,5,6,7,8,9,10,11,12"</formula1>
    </dataValidation>
  </dataValidations>
  <printOptions horizontalCentered="1"/>
  <pageMargins left="0.19685039370078741" right="0.19685039370078741" top="0.31496062992125984" bottom="0.15748031496062992" header="0.23622047244094491" footer="0.11811023622047245"/>
  <pageSetup paperSize="9" scale="90" orientation="landscape" r:id="rId1"/>
  <rowBreaks count="3" manualBreakCount="3">
    <brk id="24" max="14" man="1"/>
    <brk id="44" max="14" man="1"/>
    <brk id="64" max="14" man="1"/>
  </rowBreaks>
  <ignoredErrors>
    <ignoredError sqref="Q23:S23 Q43:S43"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A33E5F-5F29-49A8-A29A-862E3D612D99}">
          <x14:formula1>
            <xm:f>Sheet1!$J$6:$J$7</xm:f>
          </x14:formula1>
          <xm:sqref>G45:L62 G5:H22 G25:L42 G65:L82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5486-6B46-4E36-8709-7B3246583836}">
  <sheetPr>
    <tabColor theme="8"/>
  </sheetPr>
  <dimension ref="A1:R24"/>
  <sheetViews>
    <sheetView view="pageBreakPreview" zoomScaleNormal="100" zoomScaleSheetLayoutView="100" workbookViewId="0">
      <selection activeCell="G2" sqref="G2:K2"/>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223" t="s">
        <v>44</v>
      </c>
      <c r="B1" s="223"/>
      <c r="C1" s="223"/>
      <c r="D1" s="223"/>
      <c r="E1" s="223"/>
      <c r="F1" s="223"/>
      <c r="G1" s="223"/>
      <c r="H1" s="223"/>
      <c r="I1" s="223"/>
      <c r="J1" s="223"/>
      <c r="K1" s="223"/>
    </row>
    <row r="2" spans="1:13" ht="39.9" customHeight="1" x14ac:dyDescent="0.3">
      <c r="A2" s="18"/>
      <c r="B2" s="224" t="s">
        <v>22</v>
      </c>
      <c r="C2" s="224"/>
      <c r="D2" s="19"/>
      <c r="E2" s="18" t="s">
        <v>19</v>
      </c>
      <c r="F2" s="19"/>
      <c r="G2" s="229" t="s">
        <v>21</v>
      </c>
      <c r="H2" s="229"/>
      <c r="I2" s="230" t="s">
        <v>25</v>
      </c>
      <c r="J2" s="230"/>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68</v>
      </c>
      <c r="J4" s="28" t="s">
        <v>69</v>
      </c>
      <c r="K4" s="29" t="s">
        <v>70</v>
      </c>
    </row>
    <row r="5" spans="1:13" ht="24.9" customHeight="1" x14ac:dyDescent="0.2">
      <c r="A5" s="225" t="s">
        <v>58</v>
      </c>
      <c r="B5" s="225"/>
      <c r="C5" s="225"/>
      <c r="D5" s="225"/>
      <c r="E5" s="225"/>
      <c r="F5" s="15"/>
      <c r="G5" s="15"/>
      <c r="H5" s="15"/>
    </row>
    <row r="6" spans="1:13" ht="24.9" customHeight="1" x14ac:dyDescent="0.2">
      <c r="A6" s="226" t="str">
        <f>IF(I2="","",IF(I2="古河包括","　社会福祉法人　古河市社会福祉協議会　御中",IF(I2="三和包括","　医療法人社団　友志会　御中","　社会福祉法人　愛和会　御中")))</f>
        <v>　社会福祉法人　愛和会　御中</v>
      </c>
      <c r="B6" s="226"/>
      <c r="C6" s="226"/>
      <c r="D6" s="226"/>
      <c r="E6" s="226"/>
      <c r="F6" s="226"/>
      <c r="G6" s="226"/>
      <c r="H6" s="226"/>
      <c r="I6" s="226"/>
      <c r="J6" s="226"/>
      <c r="K6" s="226"/>
    </row>
    <row r="7" spans="1:13" ht="24.9" customHeight="1" x14ac:dyDescent="0.2">
      <c r="A7" s="15"/>
      <c r="B7" s="15"/>
      <c r="C7" s="15"/>
      <c r="D7" s="15"/>
      <c r="E7" s="15"/>
      <c r="F7" s="15"/>
      <c r="G7" s="15"/>
      <c r="H7" s="15"/>
    </row>
    <row r="8" spans="1:13" ht="30" customHeight="1" x14ac:dyDescent="0.2">
      <c r="A8" s="14"/>
      <c r="B8" s="15"/>
      <c r="C8" s="15"/>
      <c r="D8" s="15"/>
      <c r="E8" s="227" t="s">
        <v>7</v>
      </c>
      <c r="F8" s="227"/>
      <c r="G8" s="15"/>
      <c r="H8" s="15"/>
      <c r="I8" s="15"/>
    </row>
    <row r="9" spans="1:13" ht="30" customHeight="1" x14ac:dyDescent="0.2">
      <c r="E9" s="242" t="s">
        <v>8</v>
      </c>
      <c r="F9" s="242"/>
      <c r="G9" s="221"/>
      <c r="H9" s="221"/>
      <c r="I9" s="221"/>
      <c r="J9" s="221"/>
      <c r="K9" s="221"/>
      <c r="L9" s="15"/>
      <c r="M9" s="15"/>
    </row>
    <row r="10" spans="1:13" ht="35.1" customHeight="1" x14ac:dyDescent="0.2">
      <c r="E10" s="242" t="s">
        <v>9</v>
      </c>
      <c r="F10" s="242"/>
      <c r="G10" s="221"/>
      <c r="H10" s="221"/>
      <c r="I10" s="221"/>
      <c r="J10" s="221"/>
      <c r="K10" s="221"/>
      <c r="L10" s="15"/>
      <c r="M10" s="15"/>
    </row>
    <row r="11" spans="1:13" ht="30" customHeight="1" x14ac:dyDescent="0.2">
      <c r="E11" s="222" t="s">
        <v>10</v>
      </c>
      <c r="F11" s="222"/>
      <c r="G11" s="231"/>
      <c r="H11" s="231"/>
      <c r="I11" s="231"/>
      <c r="J11" s="231"/>
      <c r="K11" s="231"/>
      <c r="L11" s="15"/>
      <c r="M11" s="15"/>
    </row>
    <row r="12" spans="1:13" ht="35.1" customHeight="1" x14ac:dyDescent="0.2">
      <c r="E12" s="14"/>
      <c r="F12" s="15"/>
      <c r="G12" s="15"/>
      <c r="H12" s="15"/>
      <c r="I12" s="15"/>
      <c r="J12" s="15"/>
      <c r="K12" s="15"/>
      <c r="L12" s="15"/>
    </row>
    <row r="13" spans="1:13" ht="24.9" customHeight="1" thickBot="1" x14ac:dyDescent="0.25">
      <c r="A13" s="261" t="s">
        <v>11</v>
      </c>
      <c r="B13" s="261"/>
      <c r="C13" s="261"/>
      <c r="D13" s="261"/>
    </row>
    <row r="14" spans="1:13" ht="30" customHeight="1" thickTop="1" x14ac:dyDescent="0.2">
      <c r="B14" s="262" t="s">
        <v>28</v>
      </c>
      <c r="C14" s="263"/>
      <c r="D14" s="1" t="s">
        <v>12</v>
      </c>
      <c r="E14" s="1" t="s">
        <v>13</v>
      </c>
      <c r="F14" s="1" t="s">
        <v>14</v>
      </c>
      <c r="G14" s="1" t="s">
        <v>15</v>
      </c>
      <c r="H14" s="1" t="s">
        <v>12</v>
      </c>
      <c r="I14" s="1" t="s">
        <v>13</v>
      </c>
      <c r="J14" s="1" t="s">
        <v>14</v>
      </c>
      <c r="K14" s="2" t="s">
        <v>16</v>
      </c>
    </row>
    <row r="15" spans="1:13" ht="54.9" customHeight="1" thickBot="1" x14ac:dyDescent="0.25">
      <c r="B15" s="264"/>
      <c r="C15" s="265"/>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266"/>
      <c r="C16" s="266"/>
      <c r="D16" s="266"/>
      <c r="E16" s="266"/>
      <c r="F16" s="266"/>
      <c r="G16" s="266"/>
      <c r="H16" s="266"/>
      <c r="I16" s="266"/>
      <c r="J16" s="266"/>
      <c r="K16" s="266"/>
    </row>
    <row r="17" spans="1:18" ht="20.100000000000001" customHeight="1" x14ac:dyDescent="0.2"/>
    <row r="18" spans="1:18" ht="24.9" customHeight="1" x14ac:dyDescent="0.2">
      <c r="A18" s="242" t="s">
        <v>17</v>
      </c>
      <c r="B18" s="242"/>
    </row>
    <row r="19" spans="1:18" ht="45" customHeight="1" x14ac:dyDescent="0.2">
      <c r="B19" s="267" t="s">
        <v>30</v>
      </c>
      <c r="C19" s="267"/>
      <c r="D19" s="267"/>
      <c r="E19" s="267"/>
      <c r="F19" s="267"/>
      <c r="G19" s="12" t="s">
        <v>31</v>
      </c>
      <c r="H19" s="268" t="s">
        <v>29</v>
      </c>
      <c r="I19" s="267"/>
      <c r="J19" s="269" t="s">
        <v>32</v>
      </c>
      <c r="K19" s="270"/>
    </row>
    <row r="20" spans="1:18" ht="45" customHeight="1" x14ac:dyDescent="0.2">
      <c r="B20" s="271" t="s">
        <v>98</v>
      </c>
      <c r="C20" s="271"/>
      <c r="D20" s="271"/>
      <c r="E20" s="271"/>
      <c r="F20" s="271"/>
      <c r="G20" s="91" t="s">
        <v>99</v>
      </c>
      <c r="H20" s="272">
        <f>IF(B20="","",IF(B20="介護予防ケアマネジメント",介護予防ケアマネジメント費,IF(B20="～R6.3介護予防ケアマネジメント",改定前介護予防ケアマネジメント費)))</f>
        <v>4512</v>
      </c>
      <c r="I20" s="272"/>
      <c r="J20" s="273" t="s">
        <v>100</v>
      </c>
      <c r="K20" s="273"/>
      <c r="P20" s="232"/>
      <c r="Q20" s="233"/>
      <c r="R20" s="233"/>
    </row>
    <row r="21" spans="1:18" ht="45" customHeight="1" x14ac:dyDescent="0.2">
      <c r="B21" s="274" t="s">
        <v>101</v>
      </c>
      <c r="C21" s="275"/>
      <c r="D21" s="275"/>
      <c r="E21" s="275"/>
      <c r="F21" s="276"/>
      <c r="G21" s="91" t="s">
        <v>99</v>
      </c>
      <c r="H21" s="277">
        <f>IF(B21="","",IF(B21="～R6.3介護予防ケアマネジメント",改定前介護予防ケアマネジメント費,IF(B21="初回加算",初回加算,IF(B21="委託連携加算",委託連携加算))))</f>
        <v>3063</v>
      </c>
      <c r="I21" s="277"/>
      <c r="J21" s="273" t="s">
        <v>100</v>
      </c>
      <c r="K21" s="273"/>
      <c r="P21" s="31"/>
      <c r="Q21" s="32"/>
      <c r="R21" s="32"/>
    </row>
    <row r="22" spans="1:18" ht="45" customHeight="1" x14ac:dyDescent="0.2">
      <c r="B22" s="271" t="s">
        <v>27</v>
      </c>
      <c r="C22" s="271"/>
      <c r="D22" s="271"/>
      <c r="E22" s="271"/>
      <c r="F22" s="271"/>
      <c r="G22" s="91" t="s">
        <v>99</v>
      </c>
      <c r="H22" s="277">
        <f>IF(B22="","",IF(B22="初回加算",初回加算,IF(B22="委託連携加算",委託連携加算)))</f>
        <v>3063</v>
      </c>
      <c r="I22" s="277"/>
      <c r="J22" s="281" t="s">
        <v>100</v>
      </c>
      <c r="K22" s="282"/>
    </row>
    <row r="23" spans="1:18" ht="45" customHeight="1" thickBot="1" x14ac:dyDescent="0.25">
      <c r="B23" s="283" t="str">
        <f>IF(OR(B22="",B22="委託連携加算"),"",IF(VLOOKUP(4,区分,3)&gt;0,"委託連携加算",""))</f>
        <v/>
      </c>
      <c r="C23" s="283"/>
      <c r="D23" s="283"/>
      <c r="E23" s="283"/>
      <c r="F23" s="283"/>
      <c r="G23" s="27" t="str">
        <f>IF(B23="","",VLOOKUP(B23,介護予防ケアマネジメント件数,2,0))</f>
        <v/>
      </c>
      <c r="H23" s="284" t="str">
        <f>IF(B23="","",委託連携加算)</f>
        <v/>
      </c>
      <c r="I23" s="284"/>
      <c r="J23" s="281" t="str">
        <f>IFERROR(G23*H23,"")</f>
        <v/>
      </c>
      <c r="K23" s="282"/>
    </row>
    <row r="24" spans="1:18" ht="45" customHeight="1" thickTop="1" x14ac:dyDescent="0.2">
      <c r="B24" s="278" t="s">
        <v>18</v>
      </c>
      <c r="C24" s="278"/>
      <c r="D24" s="278"/>
      <c r="E24" s="278"/>
      <c r="F24" s="278"/>
      <c r="G24" s="278"/>
      <c r="H24" s="278"/>
      <c r="I24" s="278"/>
      <c r="J24" s="279">
        <f>IFERROR(SUM(J20:K23),"")</f>
        <v>0</v>
      </c>
      <c r="K24" s="280"/>
    </row>
  </sheetData>
  <sheetProtection selectLockedCells="1"/>
  <mergeCells count="35">
    <mergeCell ref="B24:I24"/>
    <mergeCell ref="J24:K24"/>
    <mergeCell ref="B22:F22"/>
    <mergeCell ref="H22:I22"/>
    <mergeCell ref="J22:K22"/>
    <mergeCell ref="B23:F23"/>
    <mergeCell ref="H23:I23"/>
    <mergeCell ref="J23:K23"/>
    <mergeCell ref="B20:F20"/>
    <mergeCell ref="H20:I20"/>
    <mergeCell ref="J20:K20"/>
    <mergeCell ref="P20:R20"/>
    <mergeCell ref="B21:F21"/>
    <mergeCell ref="H21:I21"/>
    <mergeCell ref="J21:K21"/>
    <mergeCell ref="A13:D13"/>
    <mergeCell ref="B14:C15"/>
    <mergeCell ref="B16:K16"/>
    <mergeCell ref="A18:B18"/>
    <mergeCell ref="B19:F19"/>
    <mergeCell ref="H19:I19"/>
    <mergeCell ref="J19:K19"/>
    <mergeCell ref="E11:F11"/>
    <mergeCell ref="G11:K11"/>
    <mergeCell ref="A1:K1"/>
    <mergeCell ref="B2:C2"/>
    <mergeCell ref="G2:H2"/>
    <mergeCell ref="I2:J2"/>
    <mergeCell ref="A5:E5"/>
    <mergeCell ref="A6:K6"/>
    <mergeCell ref="E8:F8"/>
    <mergeCell ref="E9:F9"/>
    <mergeCell ref="G9:K9"/>
    <mergeCell ref="E10:F10"/>
    <mergeCell ref="G10:K10"/>
  </mergeCells>
  <phoneticPr fontId="1"/>
  <dataValidations count="3">
    <dataValidation type="list" allowBlank="1" showInputMessage="1" showErrorMessage="1" sqref="K4" xr:uid="{E88CF7A3-AABC-4AE6-A139-57AD11A32F5F}">
      <formula1>日</formula1>
    </dataValidation>
    <dataValidation type="list" allowBlank="1" showInputMessage="1" showErrorMessage="1" sqref="J4" xr:uid="{BC390051-06A5-40CC-AB9F-AFB37616A668}">
      <formula1>月</formula1>
    </dataValidation>
    <dataValidation type="list" allowBlank="1" showInputMessage="1" showErrorMessage="1" sqref="I4" xr:uid="{7DB45797-6977-4E36-9BC7-6847E546974B}">
      <formula1>年</formula1>
    </dataValidation>
  </dataValidations>
  <printOptions horizontalCentered="1"/>
  <pageMargins left="0.78740157480314965" right="0.78740157480314965" top="0.78740157480314965"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A70CDAEB-CF88-4F8C-B89A-02664138313C}">
          <x14:formula1>
            <xm:f>Sheet1!$B$2:$B$4</xm:f>
          </x14:formula1>
          <xm:sqref>I2:J2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0D19-4AD0-4DBB-8A7A-6DEF8E2A44DB}">
  <sheetPr>
    <tabColor theme="9"/>
  </sheetPr>
  <dimension ref="A1:X61"/>
  <sheetViews>
    <sheetView view="pageBreakPreview" zoomScaleNormal="100" zoomScaleSheetLayoutView="100" workbookViewId="0">
      <selection activeCell="G2" sqref="G2:K2"/>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3"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45</v>
      </c>
      <c r="B1" s="20"/>
      <c r="C1" s="20"/>
      <c r="D1" s="20"/>
      <c r="E1" s="20"/>
      <c r="F1" s="20"/>
      <c r="G1" s="285" t="str">
        <f>IF(PDF用!D2="","",PDF用!B2&amp;PDF用!D2&amp;PDF用!E2&amp;PDF用!F2&amp;PDF用!G2)</f>
        <v/>
      </c>
      <c r="H1" s="285"/>
      <c r="I1" s="285"/>
      <c r="J1" s="20"/>
      <c r="K1" s="20"/>
      <c r="L1" s="286"/>
      <c r="N1" s="20"/>
      <c r="O1" s="20"/>
      <c r="P1" s="20"/>
    </row>
    <row r="2" spans="1:24" ht="26.4" customHeight="1" thickBot="1" x14ac:dyDescent="0.25">
      <c r="A2" s="22"/>
      <c r="B2" s="191"/>
      <c r="C2" s="192"/>
      <c r="D2" s="22"/>
      <c r="E2" s="22" t="s">
        <v>57</v>
      </c>
      <c r="F2" s="22"/>
      <c r="G2" s="288" t="str">
        <f>IF(PDF用!G10="","",PDF用!G10)</f>
        <v/>
      </c>
      <c r="H2" s="288"/>
      <c r="I2" s="288"/>
      <c r="J2" s="288"/>
      <c r="K2" s="288"/>
      <c r="L2" s="287"/>
      <c r="N2" s="22"/>
      <c r="O2" s="22"/>
      <c r="P2" s="22"/>
      <c r="V2" s="21">
        <v>1</v>
      </c>
      <c r="W2" s="21" t="s">
        <v>46</v>
      </c>
      <c r="X2" s="89">
        <f>COUNTIF(支援費件数1,介護予防ケアマネジメント費)+COUNTIF(支援費件数2,介護予防ケアマネジメント費)+COUNTIF(支援費件数3,介護予防ケアマネジメント費)</f>
        <v>0</v>
      </c>
    </row>
    <row r="3" spans="1:24" ht="27" customHeight="1" x14ac:dyDescent="0.15">
      <c r="A3" s="180" t="s">
        <v>2</v>
      </c>
      <c r="B3" s="195" t="s">
        <v>3</v>
      </c>
      <c r="C3" s="195" t="s">
        <v>1</v>
      </c>
      <c r="D3" s="195" t="s">
        <v>0</v>
      </c>
      <c r="E3" s="289" t="s">
        <v>50</v>
      </c>
      <c r="F3" s="291" t="s">
        <v>40</v>
      </c>
      <c r="G3" s="197" t="s">
        <v>59</v>
      </c>
      <c r="H3" s="79" t="s">
        <v>54</v>
      </c>
      <c r="I3" s="80" t="s">
        <v>55</v>
      </c>
      <c r="J3" s="293" t="s">
        <v>6</v>
      </c>
      <c r="K3" s="194"/>
      <c r="L3" s="187" t="s">
        <v>41</v>
      </c>
      <c r="N3" s="25" t="s">
        <v>51</v>
      </c>
      <c r="O3" s="60" t="s">
        <v>52</v>
      </c>
      <c r="P3" s="63" t="s">
        <v>53</v>
      </c>
      <c r="V3" s="21">
        <v>2</v>
      </c>
      <c r="W3" s="21" t="s">
        <v>47</v>
      </c>
      <c r="X3" s="21">
        <f>COUNTIF(支援費件数1,改定前介護予防ケアマネジメント費)+COUNTIF(支援費件数2,改定前介護予防ケアマネジメント費)+COUNTIF(支援費件数3,改定前介護予防ケアマネジメント費)</f>
        <v>0</v>
      </c>
    </row>
    <row r="4" spans="1:24" ht="17.100000000000001" customHeight="1" x14ac:dyDescent="0.2">
      <c r="A4" s="181"/>
      <c r="B4" s="196"/>
      <c r="C4" s="196"/>
      <c r="D4" s="196"/>
      <c r="E4" s="290"/>
      <c r="F4" s="292"/>
      <c r="G4" s="198"/>
      <c r="H4" s="294" t="s">
        <v>60</v>
      </c>
      <c r="I4" s="295"/>
      <c r="J4" s="51" t="s">
        <v>4</v>
      </c>
      <c r="K4" s="52" t="s">
        <v>5</v>
      </c>
      <c r="L4" s="187"/>
      <c r="N4" s="42"/>
      <c r="O4" s="61"/>
      <c r="P4" s="64"/>
      <c r="V4" s="21">
        <v>3</v>
      </c>
      <c r="W4" s="21" t="s">
        <v>26</v>
      </c>
      <c r="X4" s="21">
        <f>COUNTA(初回加算件数1)+COUNTA(初回加算件数2)+COUNTA(初回加算件数3)</f>
        <v>0</v>
      </c>
    </row>
    <row r="5" spans="1:24" ht="27.9" customHeight="1" x14ac:dyDescent="0.2">
      <c r="A5" s="23"/>
      <c r="B5" s="5"/>
      <c r="C5" s="5"/>
      <c r="D5" s="6"/>
      <c r="E5" s="56"/>
      <c r="F5" s="47"/>
      <c r="G5" s="38" t="str">
        <f t="shared" ref="G5:G22" si="0">IF(AND(C5&lt;&gt;"",D5&lt;&gt;"",E5&lt;&gt;"✓"),IF(F5="～R6.3",改定前介護予防ケアマネジメント費,介護予防ケアマネジメント費),"")</f>
        <v/>
      </c>
      <c r="H5" s="68"/>
      <c r="I5" s="69"/>
      <c r="J5" s="34"/>
      <c r="K5" s="35"/>
      <c r="L5" s="74"/>
      <c r="N5" s="62">
        <f t="shared" ref="N5:N22" si="1">COUNTA(C5:D5)</f>
        <v>0</v>
      </c>
      <c r="O5" s="62" t="str">
        <f t="shared" ref="O5:O22" si="2">IF(OR(C5="",D5=""),"",COUNTA(E5:F5))</f>
        <v/>
      </c>
      <c r="P5" s="65" t="str">
        <f t="shared" ref="P5:P22" si="3">IF(OR(C5="",D5="",E5="✓"),"",COUNTA(F5))</f>
        <v/>
      </c>
      <c r="V5" s="21">
        <v>4</v>
      </c>
      <c r="W5" s="21" t="s">
        <v>27</v>
      </c>
      <c r="X5" s="21">
        <f>COUNTA(委託連携1)+COUNTA(委託連携2)+COUNTA(委託連携3)</f>
        <v>0</v>
      </c>
    </row>
    <row r="6" spans="1:24" ht="27.9" customHeight="1" x14ac:dyDescent="0.2">
      <c r="A6" s="23"/>
      <c r="B6" s="5"/>
      <c r="C6" s="5"/>
      <c r="D6" s="6"/>
      <c r="E6" s="57"/>
      <c r="F6" s="40"/>
      <c r="G6" s="38" t="str">
        <f t="shared" si="0"/>
        <v/>
      </c>
      <c r="H6" s="68"/>
      <c r="I6" s="69"/>
      <c r="J6" s="36"/>
      <c r="K6" s="37"/>
      <c r="L6" s="74"/>
      <c r="N6" s="62">
        <f t="shared" si="1"/>
        <v>0</v>
      </c>
      <c r="O6" s="62" t="str">
        <f t="shared" si="2"/>
        <v/>
      </c>
      <c r="P6" s="65" t="str">
        <f t="shared" si="3"/>
        <v/>
      </c>
    </row>
    <row r="7" spans="1:24" ht="27.9" customHeight="1" x14ac:dyDescent="0.2">
      <c r="A7" s="23"/>
      <c r="B7" s="5"/>
      <c r="C7" s="5"/>
      <c r="D7" s="6"/>
      <c r="E7" s="57"/>
      <c r="F7" s="40"/>
      <c r="G7" s="38" t="str">
        <f t="shared" si="0"/>
        <v/>
      </c>
      <c r="H7" s="68"/>
      <c r="I7" s="69"/>
      <c r="J7" s="36"/>
      <c r="K7" s="37"/>
      <c r="L7" s="74"/>
      <c r="N7" s="62">
        <f t="shared" si="1"/>
        <v>0</v>
      </c>
      <c r="O7" s="62" t="str">
        <f t="shared" si="2"/>
        <v/>
      </c>
      <c r="P7" s="65" t="str">
        <f t="shared" si="3"/>
        <v/>
      </c>
    </row>
    <row r="8" spans="1:24" ht="27.9" customHeight="1" x14ac:dyDescent="0.2">
      <c r="A8" s="23"/>
      <c r="B8" s="5"/>
      <c r="C8" s="5"/>
      <c r="D8" s="6"/>
      <c r="E8" s="57"/>
      <c r="F8" s="40"/>
      <c r="G8" s="38" t="str">
        <f t="shared" si="0"/>
        <v/>
      </c>
      <c r="H8" s="70"/>
      <c r="I8" s="69"/>
      <c r="J8" s="36"/>
      <c r="K8" s="37"/>
      <c r="L8" s="74"/>
      <c r="N8" s="62">
        <f t="shared" si="1"/>
        <v>0</v>
      </c>
      <c r="O8" s="62" t="str">
        <f t="shared" si="2"/>
        <v/>
      </c>
      <c r="P8" s="65" t="str">
        <f t="shared" si="3"/>
        <v/>
      </c>
    </row>
    <row r="9" spans="1:24" ht="27.9" customHeight="1" x14ac:dyDescent="0.2">
      <c r="A9" s="23"/>
      <c r="B9" s="5"/>
      <c r="C9" s="5"/>
      <c r="D9" s="6"/>
      <c r="E9" s="57"/>
      <c r="F9" s="40"/>
      <c r="G9" s="38" t="str">
        <f t="shared" si="0"/>
        <v/>
      </c>
      <c r="H9" s="70"/>
      <c r="I9" s="69"/>
      <c r="J9" s="36"/>
      <c r="K9" s="37"/>
      <c r="L9" s="74"/>
      <c r="N9" s="62">
        <f t="shared" si="1"/>
        <v>0</v>
      </c>
      <c r="O9" s="62" t="str">
        <f t="shared" si="2"/>
        <v/>
      </c>
      <c r="P9" s="65" t="str">
        <f t="shared" si="3"/>
        <v/>
      </c>
    </row>
    <row r="10" spans="1:24" ht="27.9" customHeight="1" x14ac:dyDescent="0.2">
      <c r="A10" s="23"/>
      <c r="B10" s="5"/>
      <c r="C10" s="5"/>
      <c r="D10" s="6"/>
      <c r="E10" s="57"/>
      <c r="F10" s="40"/>
      <c r="G10" s="38" t="str">
        <f t="shared" si="0"/>
        <v/>
      </c>
      <c r="H10" s="68"/>
      <c r="I10" s="69"/>
      <c r="J10" s="36"/>
      <c r="K10" s="37"/>
      <c r="L10" s="74"/>
      <c r="N10" s="62">
        <f t="shared" si="1"/>
        <v>0</v>
      </c>
      <c r="O10" s="62" t="str">
        <f t="shared" si="2"/>
        <v/>
      </c>
      <c r="P10" s="65" t="str">
        <f t="shared" si="3"/>
        <v/>
      </c>
    </row>
    <row r="11" spans="1:24" ht="27.9" customHeight="1" x14ac:dyDescent="0.2">
      <c r="A11" s="23"/>
      <c r="B11" s="5"/>
      <c r="C11" s="5"/>
      <c r="D11" s="6"/>
      <c r="E11" s="57"/>
      <c r="F11" s="40"/>
      <c r="G11" s="38" t="str">
        <f t="shared" si="0"/>
        <v/>
      </c>
      <c r="H11" s="68"/>
      <c r="I11" s="69"/>
      <c r="J11" s="36"/>
      <c r="K11" s="37"/>
      <c r="L11" s="74"/>
      <c r="N11" s="62">
        <f t="shared" si="1"/>
        <v>0</v>
      </c>
      <c r="O11" s="62" t="str">
        <f t="shared" si="2"/>
        <v/>
      </c>
      <c r="P11" s="65" t="str">
        <f t="shared" si="3"/>
        <v/>
      </c>
    </row>
    <row r="12" spans="1:24" ht="27.9" customHeight="1" x14ac:dyDescent="0.2">
      <c r="A12" s="23"/>
      <c r="B12" s="5"/>
      <c r="C12" s="5"/>
      <c r="D12" s="6"/>
      <c r="E12" s="57"/>
      <c r="F12" s="40"/>
      <c r="G12" s="38" t="str">
        <f t="shared" si="0"/>
        <v/>
      </c>
      <c r="H12" s="68"/>
      <c r="I12" s="69"/>
      <c r="J12" s="36"/>
      <c r="K12" s="37"/>
      <c r="L12" s="74"/>
      <c r="N12" s="62">
        <f t="shared" si="1"/>
        <v>0</v>
      </c>
      <c r="O12" s="62" t="str">
        <f t="shared" si="2"/>
        <v/>
      </c>
      <c r="P12" s="65" t="str">
        <f t="shared" si="3"/>
        <v/>
      </c>
    </row>
    <row r="13" spans="1:24" ht="27.9" customHeight="1" x14ac:dyDescent="0.2">
      <c r="A13" s="23"/>
      <c r="B13" s="5"/>
      <c r="C13" s="5"/>
      <c r="D13" s="6"/>
      <c r="E13" s="57"/>
      <c r="F13" s="40"/>
      <c r="G13" s="38" t="str">
        <f t="shared" si="0"/>
        <v/>
      </c>
      <c r="H13" s="70"/>
      <c r="I13" s="69"/>
      <c r="J13" s="36"/>
      <c r="K13" s="37"/>
      <c r="L13" s="74"/>
      <c r="N13" s="62">
        <f t="shared" si="1"/>
        <v>0</v>
      </c>
      <c r="O13" s="62" t="str">
        <f t="shared" si="2"/>
        <v/>
      </c>
      <c r="P13" s="65" t="str">
        <f t="shared" si="3"/>
        <v/>
      </c>
    </row>
    <row r="14" spans="1:24" ht="27.9" customHeight="1" x14ac:dyDescent="0.2">
      <c r="A14" s="23"/>
      <c r="B14" s="5"/>
      <c r="C14" s="5"/>
      <c r="D14" s="6"/>
      <c r="E14" s="57"/>
      <c r="F14" s="40"/>
      <c r="G14" s="38" t="str">
        <f t="shared" si="0"/>
        <v/>
      </c>
      <c r="H14" s="70"/>
      <c r="I14" s="69"/>
      <c r="J14" s="36"/>
      <c r="K14" s="37"/>
      <c r="L14" s="74"/>
      <c r="N14" s="62">
        <f t="shared" si="1"/>
        <v>0</v>
      </c>
      <c r="O14" s="62" t="str">
        <f t="shared" si="2"/>
        <v/>
      </c>
      <c r="P14" s="65" t="str">
        <f t="shared" si="3"/>
        <v/>
      </c>
    </row>
    <row r="15" spans="1:24" ht="27.9" customHeight="1" x14ac:dyDescent="0.2">
      <c r="A15" s="23"/>
      <c r="B15" s="5"/>
      <c r="C15" s="5"/>
      <c r="D15" s="6"/>
      <c r="E15" s="57"/>
      <c r="F15" s="40"/>
      <c r="G15" s="38" t="str">
        <f t="shared" si="0"/>
        <v/>
      </c>
      <c r="H15" s="68"/>
      <c r="I15" s="69"/>
      <c r="J15" s="36"/>
      <c r="K15" s="37"/>
      <c r="L15" s="74"/>
      <c r="N15" s="62">
        <f t="shared" si="1"/>
        <v>0</v>
      </c>
      <c r="O15" s="62" t="str">
        <f t="shared" si="2"/>
        <v/>
      </c>
      <c r="P15" s="65" t="str">
        <f t="shared" si="3"/>
        <v/>
      </c>
    </row>
    <row r="16" spans="1:24" ht="27.9" customHeight="1" x14ac:dyDescent="0.2">
      <c r="A16" s="23"/>
      <c r="B16" s="5"/>
      <c r="C16" s="5"/>
      <c r="D16" s="6"/>
      <c r="E16" s="57"/>
      <c r="F16" s="40"/>
      <c r="G16" s="38" t="str">
        <f t="shared" si="0"/>
        <v/>
      </c>
      <c r="H16" s="68"/>
      <c r="I16" s="69"/>
      <c r="J16" s="36"/>
      <c r="K16" s="37"/>
      <c r="L16" s="74"/>
      <c r="N16" s="62">
        <f t="shared" si="1"/>
        <v>0</v>
      </c>
      <c r="O16" s="62" t="str">
        <f t="shared" si="2"/>
        <v/>
      </c>
      <c r="P16" s="65" t="str">
        <f t="shared" si="3"/>
        <v/>
      </c>
    </row>
    <row r="17" spans="1:16" ht="27.9" customHeight="1" x14ac:dyDescent="0.2">
      <c r="A17" s="23"/>
      <c r="B17" s="5"/>
      <c r="C17" s="5"/>
      <c r="D17" s="6"/>
      <c r="E17" s="57"/>
      <c r="F17" s="40"/>
      <c r="G17" s="38" t="str">
        <f t="shared" si="0"/>
        <v/>
      </c>
      <c r="H17" s="68"/>
      <c r="I17" s="69"/>
      <c r="J17" s="36"/>
      <c r="K17" s="37"/>
      <c r="L17" s="74"/>
      <c r="N17" s="62">
        <f t="shared" si="1"/>
        <v>0</v>
      </c>
      <c r="O17" s="62" t="str">
        <f t="shared" si="2"/>
        <v/>
      </c>
      <c r="P17" s="65" t="str">
        <f t="shared" si="3"/>
        <v/>
      </c>
    </row>
    <row r="18" spans="1:16" ht="27.75" customHeight="1" x14ac:dyDescent="0.2">
      <c r="A18" s="23"/>
      <c r="B18" s="5"/>
      <c r="C18" s="5"/>
      <c r="D18" s="6"/>
      <c r="E18" s="57"/>
      <c r="F18" s="40"/>
      <c r="G18" s="38" t="str">
        <f t="shared" si="0"/>
        <v/>
      </c>
      <c r="H18" s="68"/>
      <c r="I18" s="69"/>
      <c r="J18" s="36"/>
      <c r="K18" s="37"/>
      <c r="L18" s="74"/>
      <c r="N18" s="62">
        <f t="shared" si="1"/>
        <v>0</v>
      </c>
      <c r="O18" s="62" t="str">
        <f t="shared" si="2"/>
        <v/>
      </c>
      <c r="P18" s="65" t="str">
        <f t="shared" si="3"/>
        <v/>
      </c>
    </row>
    <row r="19" spans="1:16" ht="27.9" customHeight="1" x14ac:dyDescent="0.2">
      <c r="A19" s="23"/>
      <c r="B19" s="5"/>
      <c r="C19" s="5"/>
      <c r="D19" s="6"/>
      <c r="E19" s="57"/>
      <c r="F19" s="40"/>
      <c r="G19" s="38" t="str">
        <f t="shared" si="0"/>
        <v/>
      </c>
      <c r="H19" s="68"/>
      <c r="I19" s="69"/>
      <c r="J19" s="36"/>
      <c r="K19" s="37"/>
      <c r="L19" s="74"/>
      <c r="N19" s="62">
        <f t="shared" si="1"/>
        <v>0</v>
      </c>
      <c r="O19" s="62" t="str">
        <f t="shared" si="2"/>
        <v/>
      </c>
      <c r="P19" s="65" t="str">
        <f t="shared" si="3"/>
        <v/>
      </c>
    </row>
    <row r="20" spans="1:16" ht="27.9" customHeight="1" x14ac:dyDescent="0.2">
      <c r="A20" s="23"/>
      <c r="B20" s="5"/>
      <c r="C20" s="5"/>
      <c r="D20" s="6"/>
      <c r="E20" s="57"/>
      <c r="F20" s="40"/>
      <c r="G20" s="38" t="str">
        <f t="shared" si="0"/>
        <v/>
      </c>
      <c r="H20" s="68"/>
      <c r="I20" s="69"/>
      <c r="J20" s="36"/>
      <c r="K20" s="37"/>
      <c r="L20" s="74"/>
      <c r="N20" s="62">
        <f t="shared" si="1"/>
        <v>0</v>
      </c>
      <c r="O20" s="62" t="str">
        <f t="shared" si="2"/>
        <v/>
      </c>
      <c r="P20" s="65" t="str">
        <f t="shared" si="3"/>
        <v/>
      </c>
    </row>
    <row r="21" spans="1:16" ht="27.9" customHeight="1" x14ac:dyDescent="0.2">
      <c r="A21" s="23"/>
      <c r="B21" s="5"/>
      <c r="C21" s="5"/>
      <c r="D21" s="6"/>
      <c r="E21" s="58"/>
      <c r="F21" s="40"/>
      <c r="G21" s="38" t="str">
        <f t="shared" si="0"/>
        <v/>
      </c>
      <c r="H21" s="70"/>
      <c r="I21" s="69"/>
      <c r="J21" s="36"/>
      <c r="K21" s="37"/>
      <c r="L21" s="74"/>
      <c r="N21" s="62">
        <f t="shared" si="1"/>
        <v>0</v>
      </c>
      <c r="O21" s="62" t="str">
        <f t="shared" si="2"/>
        <v/>
      </c>
      <c r="P21" s="65" t="str">
        <f t="shared" si="3"/>
        <v/>
      </c>
    </row>
    <row r="22" spans="1:16" ht="27.9" customHeight="1" thickBot="1" x14ac:dyDescent="0.25">
      <c r="A22" s="24"/>
      <c r="B22" s="30"/>
      <c r="C22" s="9"/>
      <c r="D22" s="10"/>
      <c r="E22" s="10"/>
      <c r="F22" s="44"/>
      <c r="G22" s="39" t="str">
        <f t="shared" si="0"/>
        <v/>
      </c>
      <c r="H22" s="71"/>
      <c r="I22" s="72"/>
      <c r="J22" s="48"/>
      <c r="K22" s="49"/>
      <c r="L22" s="75"/>
      <c r="N22" s="53">
        <f t="shared" si="1"/>
        <v>0</v>
      </c>
      <c r="O22" s="53" t="str">
        <f t="shared" si="2"/>
        <v/>
      </c>
      <c r="P22" s="53" t="str">
        <f t="shared" si="3"/>
        <v/>
      </c>
    </row>
    <row r="23" spans="1:16" ht="24.9" customHeight="1" thickTop="1" x14ac:dyDescent="0.2">
      <c r="A23" s="178" t="str">
        <f>IF(N42=0,"合計","頁計")</f>
        <v>合計</v>
      </c>
      <c r="B23" s="179"/>
      <c r="C23" s="86">
        <f>IF(A23="頁計","",COUNTA(C5:C22))</f>
        <v>0</v>
      </c>
      <c r="D23" s="87">
        <f>IF(N23-O23&lt;=0,0,N23-O23)</f>
        <v>0</v>
      </c>
      <c r="E23" s="296">
        <f>P23</f>
        <v>0</v>
      </c>
      <c r="F23" s="297"/>
      <c r="G23" s="81">
        <f>SUM(G5:G22)</f>
        <v>0</v>
      </c>
      <c r="H23" s="85">
        <f>COUNTA(H5:H22)</f>
        <v>0</v>
      </c>
      <c r="I23" s="85">
        <f>COUNTA(I5:I22)</f>
        <v>0</v>
      </c>
      <c r="J23" s="33"/>
      <c r="K23" s="33"/>
      <c r="L23" s="41"/>
      <c r="N23" s="55">
        <f>COUNTIF(N5:N22,2)</f>
        <v>0</v>
      </c>
      <c r="O23" s="55">
        <f>COUNTIF(O5:O22,"&gt;=1")</f>
        <v>0</v>
      </c>
      <c r="P23" s="88">
        <f>SUM(P5:P22)</f>
        <v>0</v>
      </c>
    </row>
    <row r="24" spans="1:16" ht="27.9" customHeight="1" x14ac:dyDescent="0.2">
      <c r="A24" s="23">
        <v>19</v>
      </c>
      <c r="B24" s="5"/>
      <c r="C24" s="5"/>
      <c r="D24" s="83"/>
      <c r="E24" s="56"/>
      <c r="F24" s="47"/>
      <c r="G24" s="45" t="str">
        <f t="shared" ref="G24:G41" si="4">IF(AND(C24&lt;&gt;"",D24&lt;&gt;"",E24&lt;&gt;"✓"),IF(F24="～R6.3",改定前介護予防ケアマネジメント費,介護予防ケアマネジメント費),"")</f>
        <v/>
      </c>
      <c r="H24" s="68"/>
      <c r="I24" s="69"/>
      <c r="J24" s="50"/>
      <c r="K24" s="37"/>
      <c r="L24" s="76"/>
      <c r="N24" s="62">
        <f t="shared" ref="N24:N41" si="5">COUNTA(C24:D24)</f>
        <v>0</v>
      </c>
      <c r="O24" s="62" t="str">
        <f t="shared" ref="O24:O41" si="6">IF(OR(C24="",D24=""),"",COUNTA(E24:F24))</f>
        <v/>
      </c>
      <c r="P24" s="67" t="str">
        <f t="shared" ref="P24:P41" si="7">IF(OR(C24="",D24="",E24="✓"),"",COUNTA(F24))</f>
        <v/>
      </c>
    </row>
    <row r="25" spans="1:16" ht="27.9" customHeight="1" x14ac:dyDescent="0.2">
      <c r="A25" s="23">
        <v>20</v>
      </c>
      <c r="B25" s="5"/>
      <c r="C25" s="5"/>
      <c r="D25" s="83"/>
      <c r="E25" s="57"/>
      <c r="F25" s="40"/>
      <c r="G25" s="43" t="str">
        <f t="shared" si="4"/>
        <v/>
      </c>
      <c r="H25" s="68"/>
      <c r="I25" s="69"/>
      <c r="J25" s="36"/>
      <c r="K25" s="37"/>
      <c r="L25" s="76"/>
      <c r="N25" s="62">
        <f t="shared" si="5"/>
        <v>0</v>
      </c>
      <c r="O25" s="62" t="str">
        <f t="shared" si="6"/>
        <v/>
      </c>
      <c r="P25" s="66" t="str">
        <f t="shared" si="7"/>
        <v/>
      </c>
    </row>
    <row r="26" spans="1:16" ht="27.9" customHeight="1" x14ac:dyDescent="0.2">
      <c r="A26" s="23">
        <v>21</v>
      </c>
      <c r="B26" s="5"/>
      <c r="C26" s="5"/>
      <c r="D26" s="83"/>
      <c r="E26" s="57"/>
      <c r="F26" s="40"/>
      <c r="G26" s="38" t="str">
        <f t="shared" si="4"/>
        <v/>
      </c>
      <c r="H26" s="68"/>
      <c r="I26" s="69"/>
      <c r="J26" s="36"/>
      <c r="K26" s="37"/>
      <c r="L26" s="76"/>
      <c r="N26" s="62">
        <f t="shared" si="5"/>
        <v>0</v>
      </c>
      <c r="O26" s="62" t="str">
        <f t="shared" si="6"/>
        <v/>
      </c>
      <c r="P26" s="66" t="str">
        <f t="shared" si="7"/>
        <v/>
      </c>
    </row>
    <row r="27" spans="1:16" ht="27.9" customHeight="1" x14ac:dyDescent="0.2">
      <c r="A27" s="23">
        <v>22</v>
      </c>
      <c r="B27" s="5"/>
      <c r="C27" s="5"/>
      <c r="D27" s="83"/>
      <c r="E27" s="57"/>
      <c r="F27" s="40"/>
      <c r="G27" s="38" t="str">
        <f t="shared" si="4"/>
        <v/>
      </c>
      <c r="H27" s="70"/>
      <c r="I27" s="69"/>
      <c r="J27" s="36"/>
      <c r="K27" s="37"/>
      <c r="L27" s="77"/>
      <c r="N27" s="62">
        <f t="shared" si="5"/>
        <v>0</v>
      </c>
      <c r="O27" s="62" t="str">
        <f t="shared" si="6"/>
        <v/>
      </c>
      <c r="P27" s="66" t="str">
        <f t="shared" si="7"/>
        <v/>
      </c>
    </row>
    <row r="28" spans="1:16" ht="27.9" customHeight="1" x14ac:dyDescent="0.2">
      <c r="A28" s="23">
        <v>23</v>
      </c>
      <c r="B28" s="5"/>
      <c r="C28" s="5"/>
      <c r="D28" s="83"/>
      <c r="E28" s="57"/>
      <c r="F28" s="40"/>
      <c r="G28" s="38" t="str">
        <f t="shared" si="4"/>
        <v/>
      </c>
      <c r="H28" s="70"/>
      <c r="I28" s="69"/>
      <c r="J28" s="36"/>
      <c r="K28" s="37"/>
      <c r="L28" s="77"/>
      <c r="N28" s="62">
        <f t="shared" si="5"/>
        <v>0</v>
      </c>
      <c r="O28" s="62" t="str">
        <f t="shared" si="6"/>
        <v/>
      </c>
      <c r="P28" s="66" t="str">
        <f t="shared" si="7"/>
        <v/>
      </c>
    </row>
    <row r="29" spans="1:16" ht="27.9" customHeight="1" x14ac:dyDescent="0.2">
      <c r="A29" s="23">
        <v>24</v>
      </c>
      <c r="B29" s="5"/>
      <c r="C29" s="5"/>
      <c r="D29" s="83"/>
      <c r="E29" s="57"/>
      <c r="F29" s="40"/>
      <c r="G29" s="38" t="str">
        <f t="shared" si="4"/>
        <v/>
      </c>
      <c r="H29" s="68"/>
      <c r="I29" s="69"/>
      <c r="J29" s="36"/>
      <c r="K29" s="37"/>
      <c r="L29" s="77"/>
      <c r="N29" s="62">
        <f t="shared" si="5"/>
        <v>0</v>
      </c>
      <c r="O29" s="62" t="str">
        <f t="shared" si="6"/>
        <v/>
      </c>
      <c r="P29" s="66" t="str">
        <f t="shared" si="7"/>
        <v/>
      </c>
    </row>
    <row r="30" spans="1:16" ht="27.9" customHeight="1" x14ac:dyDescent="0.2">
      <c r="A30" s="23">
        <v>25</v>
      </c>
      <c r="B30" s="5"/>
      <c r="C30" s="5"/>
      <c r="D30" s="83"/>
      <c r="E30" s="57"/>
      <c r="F30" s="40"/>
      <c r="G30" s="38" t="str">
        <f t="shared" si="4"/>
        <v/>
      </c>
      <c r="H30" s="68"/>
      <c r="I30" s="69"/>
      <c r="J30" s="36"/>
      <c r="K30" s="37"/>
      <c r="L30" s="77"/>
      <c r="N30" s="62">
        <f t="shared" si="5"/>
        <v>0</v>
      </c>
      <c r="O30" s="62" t="str">
        <f t="shared" si="6"/>
        <v/>
      </c>
      <c r="P30" s="66" t="str">
        <f t="shared" si="7"/>
        <v/>
      </c>
    </row>
    <row r="31" spans="1:16" ht="27.9" customHeight="1" x14ac:dyDescent="0.2">
      <c r="A31" s="23">
        <v>26</v>
      </c>
      <c r="B31" s="5"/>
      <c r="C31" s="5"/>
      <c r="D31" s="83"/>
      <c r="E31" s="57"/>
      <c r="F31" s="40"/>
      <c r="G31" s="38" t="str">
        <f t="shared" si="4"/>
        <v/>
      </c>
      <c r="H31" s="68"/>
      <c r="I31" s="69"/>
      <c r="J31" s="36"/>
      <c r="K31" s="37"/>
      <c r="L31" s="77"/>
      <c r="N31" s="62">
        <f t="shared" si="5"/>
        <v>0</v>
      </c>
      <c r="O31" s="62" t="str">
        <f t="shared" si="6"/>
        <v/>
      </c>
      <c r="P31" s="66" t="str">
        <f t="shared" si="7"/>
        <v/>
      </c>
    </row>
    <row r="32" spans="1:16" ht="27.9" customHeight="1" x14ac:dyDescent="0.2">
      <c r="A32" s="23">
        <v>27</v>
      </c>
      <c r="B32" s="5"/>
      <c r="C32" s="7"/>
      <c r="D32" s="84"/>
      <c r="E32" s="58"/>
      <c r="F32" s="40"/>
      <c r="G32" s="46" t="str">
        <f t="shared" si="4"/>
        <v/>
      </c>
      <c r="H32" s="70"/>
      <c r="I32" s="69"/>
      <c r="J32" s="36"/>
      <c r="K32" s="37"/>
      <c r="L32" s="77"/>
      <c r="N32" s="62">
        <f t="shared" si="5"/>
        <v>0</v>
      </c>
      <c r="O32" s="62" t="str">
        <f t="shared" si="6"/>
        <v/>
      </c>
      <c r="P32" s="66" t="str">
        <f t="shared" si="7"/>
        <v/>
      </c>
    </row>
    <row r="33" spans="1:16" ht="27.9" customHeight="1" x14ac:dyDescent="0.2">
      <c r="A33" s="23">
        <v>28</v>
      </c>
      <c r="B33" s="5"/>
      <c r="C33" s="7"/>
      <c r="D33" s="84"/>
      <c r="E33" s="58"/>
      <c r="F33" s="40"/>
      <c r="G33" s="46" t="str">
        <f t="shared" si="4"/>
        <v/>
      </c>
      <c r="H33" s="70"/>
      <c r="I33" s="69"/>
      <c r="J33" s="36"/>
      <c r="K33" s="37"/>
      <c r="L33" s="77"/>
      <c r="N33" s="62">
        <f t="shared" si="5"/>
        <v>0</v>
      </c>
      <c r="O33" s="62" t="str">
        <f t="shared" si="6"/>
        <v/>
      </c>
      <c r="P33" s="66" t="str">
        <f t="shared" si="7"/>
        <v/>
      </c>
    </row>
    <row r="34" spans="1:16" ht="27.9" customHeight="1" x14ac:dyDescent="0.2">
      <c r="A34" s="23">
        <v>29</v>
      </c>
      <c r="B34" s="5"/>
      <c r="C34" s="7"/>
      <c r="D34" s="84"/>
      <c r="E34" s="58"/>
      <c r="F34" s="40"/>
      <c r="G34" s="46" t="str">
        <f t="shared" si="4"/>
        <v/>
      </c>
      <c r="H34" s="68"/>
      <c r="I34" s="69"/>
      <c r="J34" s="36"/>
      <c r="K34" s="37"/>
      <c r="L34" s="77"/>
      <c r="N34" s="62">
        <f t="shared" si="5"/>
        <v>0</v>
      </c>
      <c r="O34" s="62" t="str">
        <f t="shared" si="6"/>
        <v/>
      </c>
      <c r="P34" s="66" t="str">
        <f t="shared" si="7"/>
        <v/>
      </c>
    </row>
    <row r="35" spans="1:16" ht="27.9" customHeight="1" x14ac:dyDescent="0.2">
      <c r="A35" s="23">
        <v>30</v>
      </c>
      <c r="B35" s="5"/>
      <c r="C35" s="7"/>
      <c r="D35" s="84"/>
      <c r="E35" s="58"/>
      <c r="F35" s="40"/>
      <c r="G35" s="46" t="str">
        <f t="shared" si="4"/>
        <v/>
      </c>
      <c r="H35" s="68"/>
      <c r="I35" s="69"/>
      <c r="J35" s="36"/>
      <c r="K35" s="37"/>
      <c r="L35" s="77"/>
      <c r="N35" s="62">
        <f t="shared" si="5"/>
        <v>0</v>
      </c>
      <c r="O35" s="62" t="str">
        <f t="shared" si="6"/>
        <v/>
      </c>
      <c r="P35" s="66" t="str">
        <f t="shared" si="7"/>
        <v/>
      </c>
    </row>
    <row r="36" spans="1:16" ht="27.9" customHeight="1" x14ac:dyDescent="0.2">
      <c r="A36" s="23">
        <v>31</v>
      </c>
      <c r="B36" s="5"/>
      <c r="C36" s="7"/>
      <c r="D36" s="8"/>
      <c r="E36" s="58"/>
      <c r="F36" s="40"/>
      <c r="G36" s="46" t="str">
        <f t="shared" si="4"/>
        <v/>
      </c>
      <c r="H36" s="68"/>
      <c r="I36" s="69"/>
      <c r="J36" s="36"/>
      <c r="K36" s="37"/>
      <c r="L36" s="77"/>
      <c r="N36" s="62">
        <f t="shared" si="5"/>
        <v>0</v>
      </c>
      <c r="O36" s="62" t="str">
        <f t="shared" si="6"/>
        <v/>
      </c>
      <c r="P36" s="66" t="str">
        <f t="shared" si="7"/>
        <v/>
      </c>
    </row>
    <row r="37" spans="1:16" ht="27.9" customHeight="1" x14ac:dyDescent="0.2">
      <c r="A37" s="23">
        <v>32</v>
      </c>
      <c r="B37" s="5"/>
      <c r="C37" s="5"/>
      <c r="D37" s="6"/>
      <c r="E37" s="57"/>
      <c r="F37" s="40"/>
      <c r="G37" s="38" t="str">
        <f t="shared" si="4"/>
        <v/>
      </c>
      <c r="H37" s="68"/>
      <c r="I37" s="69"/>
      <c r="J37" s="36"/>
      <c r="K37" s="37"/>
      <c r="L37" s="76"/>
      <c r="N37" s="62">
        <f t="shared" si="5"/>
        <v>0</v>
      </c>
      <c r="O37" s="62" t="str">
        <f t="shared" si="6"/>
        <v/>
      </c>
      <c r="P37" s="66" t="str">
        <f t="shared" si="7"/>
        <v/>
      </c>
    </row>
    <row r="38" spans="1:16" ht="27.9" customHeight="1" x14ac:dyDescent="0.2">
      <c r="A38" s="23">
        <v>33</v>
      </c>
      <c r="B38" s="5"/>
      <c r="C38" s="5"/>
      <c r="D38" s="6"/>
      <c r="E38" s="57"/>
      <c r="F38" s="40"/>
      <c r="G38" s="38" t="str">
        <f t="shared" si="4"/>
        <v/>
      </c>
      <c r="H38" s="68"/>
      <c r="I38" s="69"/>
      <c r="J38" s="36"/>
      <c r="K38" s="37"/>
      <c r="L38" s="76"/>
      <c r="N38" s="62">
        <f t="shared" si="5"/>
        <v>0</v>
      </c>
      <c r="O38" s="62" t="str">
        <f t="shared" si="6"/>
        <v/>
      </c>
      <c r="P38" s="66" t="str">
        <f t="shared" si="7"/>
        <v/>
      </c>
    </row>
    <row r="39" spans="1:16" ht="27.9" customHeight="1" x14ac:dyDescent="0.2">
      <c r="A39" s="23">
        <v>34</v>
      </c>
      <c r="B39" s="5"/>
      <c r="C39" s="5"/>
      <c r="D39" s="6"/>
      <c r="E39" s="57"/>
      <c r="F39" s="40"/>
      <c r="G39" s="38" t="str">
        <f t="shared" si="4"/>
        <v/>
      </c>
      <c r="H39" s="68"/>
      <c r="I39" s="69"/>
      <c r="J39" s="36"/>
      <c r="K39" s="37"/>
      <c r="L39" s="76"/>
      <c r="N39" s="62">
        <f t="shared" si="5"/>
        <v>0</v>
      </c>
      <c r="O39" s="62" t="str">
        <f t="shared" si="6"/>
        <v/>
      </c>
      <c r="P39" s="66" t="str">
        <f t="shared" si="7"/>
        <v/>
      </c>
    </row>
    <row r="40" spans="1:16" ht="27.9" customHeight="1" x14ac:dyDescent="0.2">
      <c r="A40" s="23">
        <v>35</v>
      </c>
      <c r="B40" s="5"/>
      <c r="C40" s="7"/>
      <c r="D40" s="8"/>
      <c r="E40" s="58"/>
      <c r="F40" s="40"/>
      <c r="G40" s="46" t="str">
        <f t="shared" si="4"/>
        <v/>
      </c>
      <c r="H40" s="70"/>
      <c r="I40" s="69"/>
      <c r="J40" s="36"/>
      <c r="K40" s="37"/>
      <c r="L40" s="77"/>
      <c r="N40" s="62">
        <f t="shared" si="5"/>
        <v>0</v>
      </c>
      <c r="O40" s="62" t="str">
        <f t="shared" si="6"/>
        <v/>
      </c>
      <c r="P40" s="66" t="str">
        <f t="shared" si="7"/>
        <v/>
      </c>
    </row>
    <row r="41" spans="1:16" ht="27.9" customHeight="1" thickBot="1" x14ac:dyDescent="0.25">
      <c r="A41" s="25">
        <v>36</v>
      </c>
      <c r="B41" s="30"/>
      <c r="C41" s="9"/>
      <c r="D41" s="10"/>
      <c r="E41" s="59"/>
      <c r="F41" s="44"/>
      <c r="G41" s="39" t="str">
        <f t="shared" si="4"/>
        <v/>
      </c>
      <c r="H41" s="71"/>
      <c r="I41" s="72"/>
      <c r="J41" s="48"/>
      <c r="K41" s="49"/>
      <c r="L41" s="78"/>
      <c r="N41" s="53">
        <f t="shared" si="5"/>
        <v>0</v>
      </c>
      <c r="O41" s="53" t="str">
        <f t="shared" si="6"/>
        <v/>
      </c>
      <c r="P41" s="53" t="str">
        <f t="shared" si="7"/>
        <v/>
      </c>
    </row>
    <row r="42" spans="1:16" ht="24.9" customHeight="1" thickTop="1" x14ac:dyDescent="0.2">
      <c r="A42" s="178" t="str">
        <f>IF(N61=0,"合計","頁計")</f>
        <v>合計</v>
      </c>
      <c r="B42" s="179"/>
      <c r="C42" s="86">
        <f>IF(A42="頁計","",COUNTA(C5:C22)+COUNTA(C24:C41))</f>
        <v>0</v>
      </c>
      <c r="D42" s="87">
        <f>IF(A42="頁計",IF((N42-O42)&lt;=0,0,N42-O42),IF((N23+N42)-(O23+O42)&lt;=0,0,(N23+N42)-(O23+O42)))</f>
        <v>0</v>
      </c>
      <c r="E42" s="296">
        <f>IF(A42="頁計",P42,P23+P42)</f>
        <v>0</v>
      </c>
      <c r="F42" s="297"/>
      <c r="G42" s="81">
        <f>IF(A42="頁計",SUM(G24:G41),SUM(G5:G22,G24:G41))</f>
        <v>0</v>
      </c>
      <c r="H42" s="82">
        <f>IF(A42="頁計",COUNTA(H24:H41),COUNTA(H5:H22,H24:H41))</f>
        <v>0</v>
      </c>
      <c r="I42" s="82">
        <f>IF(A42="頁計",COUNTA(I24:I41),COUNTA(I5:I22,I24:I41))</f>
        <v>0</v>
      </c>
      <c r="J42" s="33"/>
      <c r="K42" s="33"/>
      <c r="L42" s="11"/>
      <c r="N42" s="55">
        <f>COUNTIF(N24:N41,2)</f>
        <v>0</v>
      </c>
      <c r="O42" s="54">
        <f>COUNTIF(O24:O41,"&gt;=1")</f>
        <v>0</v>
      </c>
      <c r="P42" s="55">
        <f>SUM(P24:P41)</f>
        <v>0</v>
      </c>
    </row>
    <row r="43" spans="1:16" ht="27.75" customHeight="1" x14ac:dyDescent="0.2">
      <c r="A43" s="23">
        <v>37</v>
      </c>
      <c r="B43" s="5"/>
      <c r="C43" s="7"/>
      <c r="D43" s="84"/>
      <c r="E43" s="56"/>
      <c r="F43" s="47"/>
      <c r="G43" s="45" t="str">
        <f t="shared" ref="G43:G60" si="8">IF(AND(C43&lt;&gt;"",D43&lt;&gt;"",E43&lt;&gt;"✓"),IF(F43="～R6.3",改定前介護予防ケアマネジメント費,介護予防ケアマネジメント費),"")</f>
        <v/>
      </c>
      <c r="H43" s="68"/>
      <c r="I43" s="69"/>
      <c r="J43" s="50"/>
      <c r="K43" s="37"/>
      <c r="L43" s="76"/>
      <c r="N43" s="62">
        <f t="shared" ref="N43:N60" si="9">COUNTA(C43:D43)</f>
        <v>0</v>
      </c>
      <c r="O43" s="62" t="str">
        <f t="shared" ref="O43:O60" si="10">IF(OR(C43="",D43=""),"",COUNTA(E43:F43))</f>
        <v/>
      </c>
      <c r="P43" s="66" t="str">
        <f t="shared" ref="P43:P60" si="11">IF(OR(C43="",D43="",E43="✓"),"",COUNTA(F43))</f>
        <v/>
      </c>
    </row>
    <row r="44" spans="1:16" ht="27.75" customHeight="1" x14ac:dyDescent="0.2">
      <c r="A44" s="23">
        <v>38</v>
      </c>
      <c r="B44" s="5"/>
      <c r="C44" s="5"/>
      <c r="D44" s="83"/>
      <c r="E44" s="57"/>
      <c r="F44" s="40"/>
      <c r="G44" s="43" t="str">
        <f t="shared" si="8"/>
        <v/>
      </c>
      <c r="H44" s="68"/>
      <c r="I44" s="69"/>
      <c r="J44" s="36"/>
      <c r="K44" s="37"/>
      <c r="L44" s="76"/>
      <c r="N44" s="62">
        <f t="shared" si="9"/>
        <v>0</v>
      </c>
      <c r="O44" s="62" t="str">
        <f t="shared" si="10"/>
        <v/>
      </c>
      <c r="P44" s="66" t="str">
        <f t="shared" si="11"/>
        <v/>
      </c>
    </row>
    <row r="45" spans="1:16" ht="27.75" customHeight="1" x14ac:dyDescent="0.2">
      <c r="A45" s="23">
        <v>39</v>
      </c>
      <c r="B45" s="5"/>
      <c r="C45" s="5"/>
      <c r="D45" s="83"/>
      <c r="E45" s="57"/>
      <c r="F45" s="40"/>
      <c r="G45" s="38" t="str">
        <f t="shared" si="8"/>
        <v/>
      </c>
      <c r="H45" s="68"/>
      <c r="I45" s="69"/>
      <c r="J45" s="36"/>
      <c r="K45" s="37"/>
      <c r="L45" s="76"/>
      <c r="N45" s="62">
        <f t="shared" si="9"/>
        <v>0</v>
      </c>
      <c r="O45" s="62" t="str">
        <f t="shared" si="10"/>
        <v/>
      </c>
      <c r="P45" s="66" t="str">
        <f t="shared" si="11"/>
        <v/>
      </c>
    </row>
    <row r="46" spans="1:16" ht="27.75" customHeight="1" x14ac:dyDescent="0.2">
      <c r="A46" s="23">
        <v>40</v>
      </c>
      <c r="B46" s="5"/>
      <c r="C46" s="5"/>
      <c r="D46" s="83"/>
      <c r="E46" s="57"/>
      <c r="F46" s="40"/>
      <c r="G46" s="38" t="str">
        <f t="shared" si="8"/>
        <v/>
      </c>
      <c r="H46" s="70"/>
      <c r="I46" s="69"/>
      <c r="J46" s="36"/>
      <c r="K46" s="37"/>
      <c r="L46" s="77"/>
      <c r="N46" s="62">
        <f t="shared" si="9"/>
        <v>0</v>
      </c>
      <c r="O46" s="62" t="str">
        <f t="shared" si="10"/>
        <v/>
      </c>
      <c r="P46" s="66" t="str">
        <f t="shared" si="11"/>
        <v/>
      </c>
    </row>
    <row r="47" spans="1:16" ht="27.75" customHeight="1" x14ac:dyDescent="0.2">
      <c r="A47" s="23">
        <v>41</v>
      </c>
      <c r="B47" s="5"/>
      <c r="C47" s="5"/>
      <c r="D47" s="83"/>
      <c r="E47" s="57"/>
      <c r="F47" s="40"/>
      <c r="G47" s="38" t="str">
        <f t="shared" si="8"/>
        <v/>
      </c>
      <c r="H47" s="70"/>
      <c r="I47" s="69"/>
      <c r="J47" s="36"/>
      <c r="K47" s="37"/>
      <c r="L47" s="77"/>
      <c r="N47" s="62">
        <f t="shared" si="9"/>
        <v>0</v>
      </c>
      <c r="O47" s="62" t="str">
        <f t="shared" si="10"/>
        <v/>
      </c>
      <c r="P47" s="66" t="str">
        <f t="shared" si="11"/>
        <v/>
      </c>
    </row>
    <row r="48" spans="1:16" ht="27.75" customHeight="1" x14ac:dyDescent="0.2">
      <c r="A48" s="23">
        <v>42</v>
      </c>
      <c r="B48" s="5"/>
      <c r="C48" s="5"/>
      <c r="D48" s="83"/>
      <c r="E48" s="57"/>
      <c r="F48" s="40"/>
      <c r="G48" s="38" t="str">
        <f t="shared" si="8"/>
        <v/>
      </c>
      <c r="H48" s="68"/>
      <c r="I48" s="69"/>
      <c r="J48" s="36"/>
      <c r="K48" s="37"/>
      <c r="L48" s="77"/>
      <c r="N48" s="62">
        <f t="shared" si="9"/>
        <v>0</v>
      </c>
      <c r="O48" s="62" t="str">
        <f t="shared" si="10"/>
        <v/>
      </c>
      <c r="P48" s="66" t="str">
        <f t="shared" si="11"/>
        <v/>
      </c>
    </row>
    <row r="49" spans="1:16" ht="27.75" customHeight="1" x14ac:dyDescent="0.2">
      <c r="A49" s="23">
        <v>43</v>
      </c>
      <c r="B49" s="5"/>
      <c r="C49" s="5"/>
      <c r="D49" s="83"/>
      <c r="E49" s="57"/>
      <c r="F49" s="40"/>
      <c r="G49" s="38" t="str">
        <f t="shared" si="8"/>
        <v/>
      </c>
      <c r="H49" s="68"/>
      <c r="I49" s="69"/>
      <c r="J49" s="36"/>
      <c r="K49" s="37"/>
      <c r="L49" s="77"/>
      <c r="N49" s="62">
        <f t="shared" si="9"/>
        <v>0</v>
      </c>
      <c r="O49" s="62" t="str">
        <f t="shared" si="10"/>
        <v/>
      </c>
      <c r="P49" s="66" t="str">
        <f t="shared" si="11"/>
        <v/>
      </c>
    </row>
    <row r="50" spans="1:16" ht="27.75" customHeight="1" x14ac:dyDescent="0.2">
      <c r="A50" s="23">
        <v>44</v>
      </c>
      <c r="B50" s="5"/>
      <c r="C50" s="5"/>
      <c r="D50" s="83"/>
      <c r="E50" s="57"/>
      <c r="F50" s="40"/>
      <c r="G50" s="38" t="str">
        <f t="shared" si="8"/>
        <v/>
      </c>
      <c r="H50" s="68"/>
      <c r="I50" s="69"/>
      <c r="J50" s="36"/>
      <c r="K50" s="37"/>
      <c r="L50" s="77"/>
      <c r="N50" s="62">
        <f t="shared" si="9"/>
        <v>0</v>
      </c>
      <c r="O50" s="62" t="str">
        <f t="shared" si="10"/>
        <v/>
      </c>
      <c r="P50" s="66" t="str">
        <f t="shared" si="11"/>
        <v/>
      </c>
    </row>
    <row r="51" spans="1:16" ht="27.75" customHeight="1" x14ac:dyDescent="0.2">
      <c r="A51" s="23">
        <v>45</v>
      </c>
      <c r="B51" s="5"/>
      <c r="C51" s="7"/>
      <c r="D51" s="8"/>
      <c r="E51" s="58"/>
      <c r="F51" s="40"/>
      <c r="G51" s="46" t="str">
        <f t="shared" si="8"/>
        <v/>
      </c>
      <c r="H51" s="70"/>
      <c r="I51" s="69"/>
      <c r="J51" s="36"/>
      <c r="K51" s="37"/>
      <c r="L51" s="77"/>
      <c r="N51" s="62">
        <f t="shared" si="9"/>
        <v>0</v>
      </c>
      <c r="O51" s="62" t="str">
        <f t="shared" si="10"/>
        <v/>
      </c>
      <c r="P51" s="66" t="str">
        <f t="shared" si="11"/>
        <v/>
      </c>
    </row>
    <row r="52" spans="1:16" ht="27.75" customHeight="1" x14ac:dyDescent="0.2">
      <c r="A52" s="23">
        <v>46</v>
      </c>
      <c r="B52" s="5"/>
      <c r="C52" s="7"/>
      <c r="D52" s="8"/>
      <c r="E52" s="58"/>
      <c r="F52" s="40"/>
      <c r="G52" s="46" t="str">
        <f t="shared" si="8"/>
        <v/>
      </c>
      <c r="H52" s="70"/>
      <c r="I52" s="69"/>
      <c r="J52" s="36"/>
      <c r="K52" s="37"/>
      <c r="L52" s="77"/>
      <c r="N52" s="62">
        <f t="shared" si="9"/>
        <v>0</v>
      </c>
      <c r="O52" s="62" t="str">
        <f t="shared" si="10"/>
        <v/>
      </c>
      <c r="P52" s="66" t="str">
        <f t="shared" si="11"/>
        <v/>
      </c>
    </row>
    <row r="53" spans="1:16" ht="27.75" customHeight="1" x14ac:dyDescent="0.2">
      <c r="A53" s="23">
        <v>47</v>
      </c>
      <c r="B53" s="5"/>
      <c r="C53" s="7"/>
      <c r="D53" s="8"/>
      <c r="E53" s="58"/>
      <c r="F53" s="40"/>
      <c r="G53" s="46" t="str">
        <f t="shared" si="8"/>
        <v/>
      </c>
      <c r="H53" s="68"/>
      <c r="I53" s="69"/>
      <c r="J53" s="36"/>
      <c r="K53" s="37"/>
      <c r="L53" s="77"/>
      <c r="N53" s="62">
        <f t="shared" si="9"/>
        <v>0</v>
      </c>
      <c r="O53" s="62" t="str">
        <f t="shared" si="10"/>
        <v/>
      </c>
      <c r="P53" s="66" t="str">
        <f t="shared" si="11"/>
        <v/>
      </c>
    </row>
    <row r="54" spans="1:16" ht="27.75" customHeight="1" x14ac:dyDescent="0.2">
      <c r="A54" s="23">
        <v>48</v>
      </c>
      <c r="B54" s="5"/>
      <c r="C54" s="7"/>
      <c r="D54" s="8"/>
      <c r="E54" s="58"/>
      <c r="F54" s="40"/>
      <c r="G54" s="46" t="str">
        <f t="shared" si="8"/>
        <v/>
      </c>
      <c r="H54" s="68"/>
      <c r="I54" s="69"/>
      <c r="J54" s="36"/>
      <c r="K54" s="37"/>
      <c r="L54" s="77"/>
      <c r="N54" s="62">
        <f t="shared" si="9"/>
        <v>0</v>
      </c>
      <c r="O54" s="62" t="str">
        <f t="shared" si="10"/>
        <v/>
      </c>
      <c r="P54" s="66" t="str">
        <f t="shared" si="11"/>
        <v/>
      </c>
    </row>
    <row r="55" spans="1:16" ht="27.75" customHeight="1" x14ac:dyDescent="0.2">
      <c r="A55" s="23">
        <v>49</v>
      </c>
      <c r="B55" s="5"/>
      <c r="C55" s="7"/>
      <c r="D55" s="8"/>
      <c r="E55" s="58"/>
      <c r="F55" s="40"/>
      <c r="G55" s="46" t="str">
        <f t="shared" si="8"/>
        <v/>
      </c>
      <c r="H55" s="68"/>
      <c r="I55" s="69"/>
      <c r="J55" s="36"/>
      <c r="K55" s="37"/>
      <c r="L55" s="77"/>
      <c r="N55" s="62">
        <f t="shared" si="9"/>
        <v>0</v>
      </c>
      <c r="O55" s="62" t="str">
        <f t="shared" si="10"/>
        <v/>
      </c>
      <c r="P55" s="66" t="str">
        <f t="shared" si="11"/>
        <v/>
      </c>
    </row>
    <row r="56" spans="1:16" ht="27.75" customHeight="1" x14ac:dyDescent="0.2">
      <c r="A56" s="23">
        <v>50</v>
      </c>
      <c r="B56" s="5"/>
      <c r="C56" s="5"/>
      <c r="D56" s="6"/>
      <c r="E56" s="57"/>
      <c r="F56" s="40"/>
      <c r="G56" s="38" t="str">
        <f t="shared" si="8"/>
        <v/>
      </c>
      <c r="H56" s="68"/>
      <c r="I56" s="69"/>
      <c r="J56" s="36"/>
      <c r="K56" s="37"/>
      <c r="L56" s="76"/>
      <c r="N56" s="62">
        <f t="shared" si="9"/>
        <v>0</v>
      </c>
      <c r="O56" s="62" t="str">
        <f t="shared" si="10"/>
        <v/>
      </c>
      <c r="P56" s="66" t="str">
        <f t="shared" si="11"/>
        <v/>
      </c>
    </row>
    <row r="57" spans="1:16" ht="27.75" customHeight="1" x14ac:dyDescent="0.2">
      <c r="A57" s="23">
        <v>51</v>
      </c>
      <c r="B57" s="5"/>
      <c r="C57" s="5"/>
      <c r="D57" s="6"/>
      <c r="E57" s="57"/>
      <c r="F57" s="40"/>
      <c r="G57" s="38" t="str">
        <f t="shared" si="8"/>
        <v/>
      </c>
      <c r="H57" s="68"/>
      <c r="I57" s="69"/>
      <c r="J57" s="36"/>
      <c r="K57" s="37"/>
      <c r="L57" s="76"/>
      <c r="N57" s="62">
        <f t="shared" si="9"/>
        <v>0</v>
      </c>
      <c r="O57" s="62" t="str">
        <f t="shared" si="10"/>
        <v/>
      </c>
      <c r="P57" s="66" t="str">
        <f t="shared" si="11"/>
        <v/>
      </c>
    </row>
    <row r="58" spans="1:16" ht="27.75" customHeight="1" x14ac:dyDescent="0.2">
      <c r="A58" s="23">
        <v>52</v>
      </c>
      <c r="B58" s="5"/>
      <c r="C58" s="5"/>
      <c r="D58" s="6"/>
      <c r="E58" s="57"/>
      <c r="F58" s="40"/>
      <c r="G58" s="38" t="str">
        <f t="shared" si="8"/>
        <v/>
      </c>
      <c r="H58" s="68"/>
      <c r="I58" s="69"/>
      <c r="J58" s="36"/>
      <c r="K58" s="37"/>
      <c r="L58" s="76"/>
      <c r="N58" s="62">
        <f t="shared" si="9"/>
        <v>0</v>
      </c>
      <c r="O58" s="62" t="str">
        <f t="shared" si="10"/>
        <v/>
      </c>
      <c r="P58" s="66" t="str">
        <f t="shared" si="11"/>
        <v/>
      </c>
    </row>
    <row r="59" spans="1:16" ht="27.75" customHeight="1" x14ac:dyDescent="0.2">
      <c r="A59" s="23">
        <v>53</v>
      </c>
      <c r="B59" s="5"/>
      <c r="C59" s="7"/>
      <c r="D59" s="8"/>
      <c r="E59" s="58"/>
      <c r="F59" s="40"/>
      <c r="G59" s="46" t="str">
        <f t="shared" si="8"/>
        <v/>
      </c>
      <c r="H59" s="70"/>
      <c r="I59" s="69"/>
      <c r="J59" s="36"/>
      <c r="K59" s="37"/>
      <c r="L59" s="77"/>
      <c r="N59" s="62">
        <f t="shared" si="9"/>
        <v>0</v>
      </c>
      <c r="O59" s="62" t="str">
        <f t="shared" si="10"/>
        <v/>
      </c>
      <c r="P59" s="66" t="str">
        <f t="shared" si="11"/>
        <v/>
      </c>
    </row>
    <row r="60" spans="1:16" ht="27.75" customHeight="1" thickBot="1" x14ac:dyDescent="0.25">
      <c r="A60" s="23">
        <v>54</v>
      </c>
      <c r="B60" s="30"/>
      <c r="C60" s="9"/>
      <c r="D60" s="10"/>
      <c r="E60" s="59"/>
      <c r="F60" s="44"/>
      <c r="G60" s="39" t="str">
        <f t="shared" si="8"/>
        <v/>
      </c>
      <c r="H60" s="71"/>
      <c r="I60" s="72"/>
      <c r="J60" s="48"/>
      <c r="K60" s="49"/>
      <c r="L60" s="78"/>
      <c r="N60" s="53">
        <f t="shared" si="9"/>
        <v>0</v>
      </c>
      <c r="O60" s="53" t="str">
        <f t="shared" si="10"/>
        <v/>
      </c>
      <c r="P60" s="53" t="str">
        <f t="shared" si="11"/>
        <v/>
      </c>
    </row>
    <row r="61" spans="1:16" ht="24.75" customHeight="1" thickTop="1" x14ac:dyDescent="0.2">
      <c r="A61" s="178" t="s">
        <v>61</v>
      </c>
      <c r="B61" s="179"/>
      <c r="C61" s="86">
        <f>COUNTA(C5:C22)+COUNTA(C24:C41)+COUNTA(C43:C60)</f>
        <v>0</v>
      </c>
      <c r="D61" s="87">
        <f>IF((N23+N42+N61)-(O23+O42+O61)&lt;=0,0,(N23+N42+N61)-(O23+O42+O61))</f>
        <v>0</v>
      </c>
      <c r="E61" s="296">
        <f>P23+P42+P61</f>
        <v>0</v>
      </c>
      <c r="F61" s="297"/>
      <c r="G61" s="81">
        <f>SUM(G5:G22,G24:G41,G43:G60)</f>
        <v>0</v>
      </c>
      <c r="H61" s="82">
        <f>COUNTA(H5:H22,H24:H41,H43:H60)</f>
        <v>0</v>
      </c>
      <c r="I61" s="82">
        <f>COUNTA(I5:I22,I24:I41,I43:I60)</f>
        <v>0</v>
      </c>
      <c r="J61" s="33"/>
      <c r="K61" s="33"/>
      <c r="L61" s="11"/>
      <c r="N61" s="55">
        <f>COUNTIF(N43:N60,2)</f>
        <v>0</v>
      </c>
      <c r="O61" s="54">
        <f>COUNTIF(O43:O60,"&gt;=1")</f>
        <v>0</v>
      </c>
      <c r="P61" s="55">
        <f>SUM(P43:P60)</f>
        <v>0</v>
      </c>
    </row>
  </sheetData>
  <sheetProtection selectLockedCells="1"/>
  <mergeCells count="20">
    <mergeCell ref="A23:B23"/>
    <mergeCell ref="E23:F23"/>
    <mergeCell ref="A42:B42"/>
    <mergeCell ref="E42:F42"/>
    <mergeCell ref="A61:B61"/>
    <mergeCell ref="E61:F61"/>
    <mergeCell ref="G1:I1"/>
    <mergeCell ref="L1:L2"/>
    <mergeCell ref="B2:C2"/>
    <mergeCell ref="G2:K2"/>
    <mergeCell ref="A3:A4"/>
    <mergeCell ref="B3:B4"/>
    <mergeCell ref="C3:C4"/>
    <mergeCell ref="D3:D4"/>
    <mergeCell ref="E3:E4"/>
    <mergeCell ref="F3:F4"/>
    <mergeCell ref="J3:K3"/>
    <mergeCell ref="L3:L4"/>
    <mergeCell ref="H4:I4"/>
    <mergeCell ref="G3:G4"/>
  </mergeCells>
  <phoneticPr fontId="1"/>
  <conditionalFormatting sqref="H5:H22 H24:H41 H43:H60">
    <cfRule type="expression" dxfId="1" priority="2">
      <formula>AND(G5="",H5&lt;&gt;"")</formula>
    </cfRule>
  </conditionalFormatting>
  <conditionalFormatting sqref="I5:I22 I24:I41 I43:I60">
    <cfRule type="expression" dxfId="0" priority="1">
      <formula>AND(G5="",I5&lt;&gt;"")</formula>
    </cfRule>
  </conditionalFormatting>
  <printOptions horizontalCentered="1"/>
  <pageMargins left="0.19685039370078741" right="0.19685039370078741" top="0.27559055118110237" bottom="0.19685039370078741" header="0.31496062992125984" footer="0.31496062992125984"/>
  <pageSetup paperSize="9" scale="96" orientation="landscape" r:id="rId1"/>
  <rowBreaks count="1" manualBreakCount="1">
    <brk id="22"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D95D4E-EE36-4C1B-9867-2F3A367801E5}">
          <x14:formula1>
            <xm:f>Sheet1!$I$6:$I$19</xm:f>
          </x14:formula1>
          <xm:sqref>F5:F22 F24:F41 F43:F60</xm:sqref>
        </x14:dataValidation>
        <x14:dataValidation type="list" allowBlank="1" showInputMessage="1" showErrorMessage="1" xr:uid="{EFD071C5-0E14-4143-B189-E7C0AD19B73C}">
          <x14:formula1>
            <xm:f>Sheet1!$J$6:$J$7</xm:f>
          </x14:formula1>
          <xm:sqref>H5:I22 H24:I41 H43:I60 E5:E22 E24:E41 E43:E60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5C5A-B312-41FA-8236-4D265F63C71E}">
  <sheetPr codeName="Sheet3"/>
  <dimension ref="A2:J19"/>
  <sheetViews>
    <sheetView topLeftCell="A4" workbookViewId="0">
      <selection activeCell="G2" sqref="G2:K2"/>
    </sheetView>
  </sheetViews>
  <sheetFormatPr defaultColWidth="8.77734375" defaultRowHeight="13.2" x14ac:dyDescent="0.2"/>
  <cols>
    <col min="2" max="2" width="21.33203125" bestFit="1" customWidth="1"/>
    <col min="3" max="3" width="9.6640625" customWidth="1"/>
  </cols>
  <sheetData>
    <row r="2" spans="1:10" ht="75" customHeight="1" x14ac:dyDescent="0.2">
      <c r="B2" t="s">
        <v>23</v>
      </c>
    </row>
    <row r="3" spans="1:10" ht="75" customHeight="1" x14ac:dyDescent="0.2">
      <c r="B3" t="s">
        <v>24</v>
      </c>
    </row>
    <row r="4" spans="1:10" ht="75" customHeight="1" x14ac:dyDescent="0.2">
      <c r="B4" t="s">
        <v>25</v>
      </c>
    </row>
    <row r="5" spans="1:10" ht="45" customHeight="1" x14ac:dyDescent="0.2"/>
    <row r="6" spans="1:10" x14ac:dyDescent="0.2">
      <c r="A6">
        <v>1</v>
      </c>
      <c r="B6" t="s">
        <v>48</v>
      </c>
      <c r="C6">
        <v>4512</v>
      </c>
      <c r="E6" t="s">
        <v>71</v>
      </c>
      <c r="F6" t="s">
        <v>72</v>
      </c>
      <c r="G6" t="s">
        <v>73</v>
      </c>
    </row>
    <row r="7" spans="1:10" x14ac:dyDescent="0.2">
      <c r="A7">
        <v>2</v>
      </c>
      <c r="B7" t="s">
        <v>26</v>
      </c>
      <c r="C7">
        <v>3063</v>
      </c>
      <c r="E7" t="s">
        <v>74</v>
      </c>
      <c r="F7" t="s">
        <v>75</v>
      </c>
      <c r="G7" t="s">
        <v>76</v>
      </c>
      <c r="I7" t="s">
        <v>34</v>
      </c>
      <c r="J7" t="s">
        <v>56</v>
      </c>
    </row>
    <row r="8" spans="1:10" x14ac:dyDescent="0.2">
      <c r="A8">
        <v>3</v>
      </c>
      <c r="B8" t="s">
        <v>27</v>
      </c>
      <c r="C8">
        <v>3063</v>
      </c>
      <c r="E8" t="s">
        <v>77</v>
      </c>
      <c r="F8" t="s">
        <v>78</v>
      </c>
      <c r="G8" t="s">
        <v>79</v>
      </c>
      <c r="I8" t="s">
        <v>62</v>
      </c>
    </row>
    <row r="9" spans="1:10" x14ac:dyDescent="0.2">
      <c r="A9">
        <v>4</v>
      </c>
      <c r="B9" t="s">
        <v>49</v>
      </c>
      <c r="C9">
        <v>4471</v>
      </c>
      <c r="E9" t="s">
        <v>80</v>
      </c>
      <c r="F9" t="s">
        <v>81</v>
      </c>
      <c r="G9" t="s">
        <v>82</v>
      </c>
      <c r="I9" t="s">
        <v>63</v>
      </c>
    </row>
    <row r="10" spans="1:10" x14ac:dyDescent="0.2">
      <c r="E10" t="s">
        <v>83</v>
      </c>
      <c r="F10" t="s">
        <v>84</v>
      </c>
      <c r="G10" t="s">
        <v>85</v>
      </c>
      <c r="I10" t="s">
        <v>64</v>
      </c>
    </row>
    <row r="11" spans="1:10" x14ac:dyDescent="0.2">
      <c r="E11" t="s">
        <v>68</v>
      </c>
      <c r="F11" t="s">
        <v>86</v>
      </c>
      <c r="G11" t="s">
        <v>87</v>
      </c>
      <c r="I11" t="s">
        <v>35</v>
      </c>
    </row>
    <row r="12" spans="1:10" x14ac:dyDescent="0.2">
      <c r="F12" t="s">
        <v>88</v>
      </c>
      <c r="G12" t="s">
        <v>89</v>
      </c>
      <c r="I12" t="s">
        <v>36</v>
      </c>
    </row>
    <row r="13" spans="1:10" x14ac:dyDescent="0.2">
      <c r="F13" t="s">
        <v>90</v>
      </c>
      <c r="G13" t="s">
        <v>91</v>
      </c>
      <c r="I13" t="s">
        <v>37</v>
      </c>
    </row>
    <row r="14" spans="1:10" x14ac:dyDescent="0.2">
      <c r="F14" t="s">
        <v>92</v>
      </c>
      <c r="G14" t="s">
        <v>93</v>
      </c>
      <c r="I14" t="s">
        <v>65</v>
      </c>
    </row>
    <row r="15" spans="1:10" x14ac:dyDescent="0.2">
      <c r="F15" t="s">
        <v>94</v>
      </c>
      <c r="G15" t="s">
        <v>95</v>
      </c>
      <c r="I15" t="s">
        <v>66</v>
      </c>
    </row>
    <row r="16" spans="1:10" x14ac:dyDescent="0.2">
      <c r="F16" t="s">
        <v>96</v>
      </c>
      <c r="G16" t="s">
        <v>70</v>
      </c>
      <c r="I16" t="s">
        <v>67</v>
      </c>
    </row>
    <row r="17" spans="6:9" x14ac:dyDescent="0.2">
      <c r="F17" t="s">
        <v>97</v>
      </c>
      <c r="I17" t="s">
        <v>38</v>
      </c>
    </row>
    <row r="18" spans="6:9" x14ac:dyDescent="0.2">
      <c r="F18" t="s">
        <v>69</v>
      </c>
      <c r="I18" t="s">
        <v>39</v>
      </c>
    </row>
    <row r="19" spans="6:9" x14ac:dyDescent="0.2">
      <c r="I19" t="s">
        <v>33</v>
      </c>
    </row>
  </sheetData>
  <sheetProtection sheet="1"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28</vt:i4>
      </vt:variant>
    </vt:vector>
  </HeadingPairs>
  <TitlesOfParts>
    <vt:vector size="33" baseType="lpstr">
      <vt:lpstr>請求書</vt:lpstr>
      <vt:lpstr>内訳書</vt:lpstr>
      <vt:lpstr>PDF用</vt:lpstr>
      <vt:lpstr>PDF用(2)</vt:lpstr>
      <vt:lpstr>Sheet1</vt:lpstr>
      <vt:lpstr>PDF用!Print_Area</vt:lpstr>
      <vt:lpstr>'PDF用(2)'!Print_Area</vt:lpstr>
      <vt:lpstr>請求書!Print_Area</vt:lpstr>
      <vt:lpstr>内訳書!Print_Area</vt:lpstr>
      <vt:lpstr>'PDF用(2)'!Print_Titles</vt:lpstr>
      <vt:lpstr>内訳書!Print_Titles</vt:lpstr>
      <vt:lpstr>愛和会</vt:lpstr>
      <vt:lpstr>委託連携1</vt:lpstr>
      <vt:lpstr>委託連携2</vt:lpstr>
      <vt:lpstr>委託連携3</vt:lpstr>
      <vt:lpstr>委託連携4</vt:lpstr>
      <vt:lpstr>委託連携加算</vt:lpstr>
      <vt:lpstr>介護予防ケアマネジメント件数</vt:lpstr>
      <vt:lpstr>介護予防ケアマネジメント費</vt:lpstr>
      <vt:lpstr>改定前介護予防ケアマネジメント費</vt:lpstr>
      <vt:lpstr>区分</vt:lpstr>
      <vt:lpstr>月</vt:lpstr>
      <vt:lpstr>支援費件数1</vt:lpstr>
      <vt:lpstr>支援費件数2</vt:lpstr>
      <vt:lpstr>支援費件数3</vt:lpstr>
      <vt:lpstr>支援費件数4</vt:lpstr>
      <vt:lpstr>初回加算</vt:lpstr>
      <vt:lpstr>初回加算件数1</vt:lpstr>
      <vt:lpstr>初回加算件数2</vt:lpstr>
      <vt:lpstr>初回加算件数3</vt:lpstr>
      <vt:lpstr>初回加算件数4</vt:lpstr>
      <vt:lpstr>日</vt:lpstr>
      <vt:lpstr>年</vt:lpstr>
    </vt:vector>
  </TitlesOfParts>
  <Company>古河市社会福祉協議会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地域包括支援センター古河</dc:creator>
  <cp:lastModifiedBy>SWZ-0001</cp:lastModifiedBy>
  <cp:lastPrinted>2026-06-23T10:30:15Z</cp:lastPrinted>
  <dcterms:created xsi:type="dcterms:W3CDTF">2016-11-25T00:51:08Z</dcterms:created>
  <dcterms:modified xsi:type="dcterms:W3CDTF">2026-06-25T08:35:05Z</dcterms:modified>
</cp:coreProperties>
</file>